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2026\Amministrazione trasparente\ragioneria\"/>
    </mc:Choice>
  </mc:AlternateContent>
  <xr:revisionPtr revIDLastSave="0" documentId="8_{6FDEA07B-6591-4675-8545-E4F46265302E}" xr6:coauthVersionLast="47" xr6:coauthVersionMax="47" xr10:uidLastSave="{00000000-0000-0000-0000-000000000000}"/>
  <bookViews>
    <workbookView xWindow="-120" yWindow="-120" windowWidth="29040" windowHeight="15720" tabRatio="692" xr2:uid="{00000000-000D-0000-FFFF-FFFF00000000}"/>
  </bookViews>
  <sheets>
    <sheet name="2026_cdc" sheetId="6" r:id="rId1"/>
    <sheet name="2027_cdc" sheetId="16" r:id="rId2"/>
    <sheet name="2028_cdc" sheetId="24" r:id="rId3"/>
  </sheets>
  <definedNames>
    <definedName name="_xlnm.Print_Area" localSheetId="0">'2026_cdc'!$A$1:$I$91</definedName>
    <definedName name="_xlnm.Print_Area" localSheetId="1">'2027_cdc'!$A$1:$I$88</definedName>
    <definedName name="_xlnm.Print_Area" localSheetId="2">'2028_cdc'!$A$1:$I$88</definedName>
    <definedName name="_xlnm.Print_Titles" localSheetId="0">'2026_cdc'!$1:$2</definedName>
    <definedName name="_xlnm.Print_Titles" localSheetId="1">'2027_cdc'!$1:$3</definedName>
    <definedName name="_xlnm.Print_Titles" localSheetId="2">'2028_cdc'!$1:$2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6" l="1"/>
  <c r="C11" i="6"/>
  <c r="I12" i="24" l="1"/>
  <c r="F12" i="24"/>
  <c r="F62" i="24"/>
  <c r="I12" i="16"/>
  <c r="F12" i="16"/>
  <c r="F62" i="16"/>
  <c r="F12" i="6"/>
  <c r="I12" i="6"/>
  <c r="F62" i="6"/>
  <c r="I41" i="6" l="1"/>
  <c r="E58" i="6" l="1"/>
  <c r="E19" i="6"/>
  <c r="E26" i="16" l="1"/>
  <c r="D26" i="16"/>
  <c r="C37" i="6"/>
  <c r="D37" i="6"/>
  <c r="H23" i="6"/>
  <c r="C86" i="16"/>
  <c r="I81" i="16"/>
  <c r="H81" i="16"/>
  <c r="G81" i="16"/>
  <c r="F81" i="16"/>
  <c r="E81" i="16"/>
  <c r="D81" i="16"/>
  <c r="C81" i="16"/>
  <c r="I80" i="16"/>
  <c r="H80" i="16"/>
  <c r="G80" i="16"/>
  <c r="F80" i="16"/>
  <c r="E80" i="16"/>
  <c r="D80" i="16"/>
  <c r="C80" i="16"/>
  <c r="C79" i="16"/>
  <c r="C78" i="16"/>
  <c r="C77" i="16"/>
  <c r="C76" i="16" s="1"/>
  <c r="I76" i="16"/>
  <c r="H76" i="16"/>
  <c r="G76" i="16"/>
  <c r="F76" i="16"/>
  <c r="E76" i="16"/>
  <c r="D76" i="16"/>
  <c r="C75" i="16"/>
  <c r="C74" i="16" s="1"/>
  <c r="I74" i="16"/>
  <c r="H74" i="16"/>
  <c r="H73" i="16" s="1"/>
  <c r="G74" i="16"/>
  <c r="G73" i="16" s="1"/>
  <c r="F74" i="16"/>
  <c r="F73" i="16" s="1"/>
  <c r="E74" i="16"/>
  <c r="E73" i="16" s="1"/>
  <c r="D74" i="16"/>
  <c r="C68" i="16"/>
  <c r="C67" i="16"/>
  <c r="C66" i="16"/>
  <c r="I65" i="16"/>
  <c r="H65" i="16"/>
  <c r="G65" i="16"/>
  <c r="F65" i="16"/>
  <c r="E65" i="16"/>
  <c r="D65" i="16"/>
  <c r="C64" i="16"/>
  <c r="C63" i="16"/>
  <c r="C62" i="16"/>
  <c r="C61" i="16"/>
  <c r="I60" i="16"/>
  <c r="H60" i="16"/>
  <c r="G60" i="16"/>
  <c r="F60" i="16"/>
  <c r="E60" i="16"/>
  <c r="D60" i="16"/>
  <c r="C59" i="16"/>
  <c r="C58" i="16"/>
  <c r="C57" i="16" s="1"/>
  <c r="I57" i="16"/>
  <c r="H57" i="16"/>
  <c r="H14" i="16" s="1"/>
  <c r="H11" i="16" s="1"/>
  <c r="G57" i="16"/>
  <c r="F57" i="16"/>
  <c r="E57" i="16"/>
  <c r="D57" i="16"/>
  <c r="D14" i="16" s="1"/>
  <c r="C56" i="16"/>
  <c r="C55" i="16"/>
  <c r="C54" i="16"/>
  <c r="C53" i="16"/>
  <c r="I52" i="16"/>
  <c r="H52" i="16"/>
  <c r="G52" i="16"/>
  <c r="F52" i="16"/>
  <c r="E52" i="16"/>
  <c r="D52" i="16"/>
  <c r="C51" i="16"/>
  <c r="C50" i="16"/>
  <c r="C49" i="16"/>
  <c r="C48" i="16"/>
  <c r="I47" i="16"/>
  <c r="H47" i="16"/>
  <c r="G47" i="16"/>
  <c r="F47" i="16"/>
  <c r="E47" i="16"/>
  <c r="D47" i="16"/>
  <c r="C46" i="16"/>
  <c r="C45" i="16"/>
  <c r="C44" i="16"/>
  <c r="I43" i="16"/>
  <c r="H43" i="16"/>
  <c r="G43" i="16"/>
  <c r="F43" i="16"/>
  <c r="E43" i="16"/>
  <c r="D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I26" i="16"/>
  <c r="H26" i="16"/>
  <c r="G26" i="16"/>
  <c r="F26" i="16"/>
  <c r="C25" i="16"/>
  <c r="C23" i="16" s="1"/>
  <c r="C24" i="16"/>
  <c r="I23" i="16"/>
  <c r="H23" i="16"/>
  <c r="G23" i="16"/>
  <c r="F23" i="16"/>
  <c r="E23" i="16"/>
  <c r="D23" i="16"/>
  <c r="C19" i="16"/>
  <c r="C18" i="16"/>
  <c r="C17" i="16"/>
  <c r="C16" i="16"/>
  <c r="I15" i="16"/>
  <c r="H15" i="16"/>
  <c r="G15" i="16"/>
  <c r="F15" i="16"/>
  <c r="E15" i="16"/>
  <c r="D15" i="16"/>
  <c r="I14" i="16"/>
  <c r="I11" i="16" s="1"/>
  <c r="G14" i="16"/>
  <c r="G11" i="16" s="1"/>
  <c r="F14" i="16"/>
  <c r="F11" i="16" s="1"/>
  <c r="E14" i="16"/>
  <c r="E11" i="16" s="1"/>
  <c r="C13" i="16"/>
  <c r="C10" i="16"/>
  <c r="C9" i="16"/>
  <c r="C8" i="16"/>
  <c r="C7" i="16"/>
  <c r="I6" i="16"/>
  <c r="H6" i="16"/>
  <c r="G6" i="16"/>
  <c r="F6" i="16"/>
  <c r="E6" i="16"/>
  <c r="D6" i="16"/>
  <c r="C5" i="16"/>
  <c r="I4" i="16"/>
  <c r="H4" i="16"/>
  <c r="G4" i="16"/>
  <c r="F4" i="16"/>
  <c r="E4" i="16"/>
  <c r="D4" i="16"/>
  <c r="C4" i="16"/>
  <c r="C86" i="6"/>
  <c r="I81" i="6"/>
  <c r="H81" i="6"/>
  <c r="G81" i="6"/>
  <c r="F81" i="6"/>
  <c r="E81" i="6"/>
  <c r="D81" i="6"/>
  <c r="C81" i="6"/>
  <c r="I80" i="6"/>
  <c r="H80" i="6"/>
  <c r="G80" i="6"/>
  <c r="F80" i="6"/>
  <c r="E80" i="6"/>
  <c r="D80" i="6"/>
  <c r="C80" i="6"/>
  <c r="C79" i="6"/>
  <c r="C78" i="6"/>
  <c r="C77" i="6"/>
  <c r="I76" i="6"/>
  <c r="H76" i="6"/>
  <c r="G76" i="6"/>
  <c r="F76" i="6"/>
  <c r="E76" i="6"/>
  <c r="D76" i="6"/>
  <c r="C75" i="6"/>
  <c r="C74" i="6" s="1"/>
  <c r="I74" i="6"/>
  <c r="H74" i="6"/>
  <c r="H73" i="6" s="1"/>
  <c r="G74" i="6"/>
  <c r="G73" i="6" s="1"/>
  <c r="F74" i="6"/>
  <c r="F73" i="6" s="1"/>
  <c r="E74" i="6"/>
  <c r="D74" i="6"/>
  <c r="C68" i="6"/>
  <c r="C65" i="6" s="1"/>
  <c r="C67" i="6"/>
  <c r="C66" i="6"/>
  <c r="I65" i="6"/>
  <c r="H65" i="6"/>
  <c r="G65" i="6"/>
  <c r="F65" i="6"/>
  <c r="E65" i="6"/>
  <c r="D65" i="6"/>
  <c r="C63" i="6"/>
  <c r="C62" i="6"/>
  <c r="C61" i="6"/>
  <c r="I60" i="6"/>
  <c r="H60" i="6"/>
  <c r="G60" i="6"/>
  <c r="F60" i="6"/>
  <c r="E60" i="6"/>
  <c r="D60" i="6"/>
  <c r="C59" i="6"/>
  <c r="C58" i="6"/>
  <c r="C57" i="6" s="1"/>
  <c r="I57" i="6"/>
  <c r="I14" i="6" s="1"/>
  <c r="I11" i="6" s="1"/>
  <c r="H57" i="6"/>
  <c r="G57" i="6"/>
  <c r="F57" i="6"/>
  <c r="F14" i="6" s="1"/>
  <c r="F11" i="6" s="1"/>
  <c r="E57" i="6"/>
  <c r="E14" i="6" s="1"/>
  <c r="E11" i="6" s="1"/>
  <c r="D57" i="6"/>
  <c r="C56" i="6"/>
  <c r="C55" i="6"/>
  <c r="C54" i="6"/>
  <c r="C53" i="6"/>
  <c r="I52" i="6"/>
  <c r="H52" i="6"/>
  <c r="G52" i="6"/>
  <c r="F52" i="6"/>
  <c r="E52" i="6"/>
  <c r="D52" i="6"/>
  <c r="C51" i="6"/>
  <c r="C50" i="6"/>
  <c r="C49" i="6"/>
  <c r="C48" i="6"/>
  <c r="I47" i="6"/>
  <c r="H47" i="6"/>
  <c r="G47" i="6"/>
  <c r="F47" i="6"/>
  <c r="E47" i="6"/>
  <c r="D47" i="6"/>
  <c r="C46" i="6"/>
  <c r="C45" i="6"/>
  <c r="C44" i="6"/>
  <c r="I43" i="6"/>
  <c r="H43" i="6"/>
  <c r="G43" i="6"/>
  <c r="F43" i="6"/>
  <c r="E43" i="6"/>
  <c r="D43" i="6"/>
  <c r="C42" i="6"/>
  <c r="C41" i="6"/>
  <c r="C40" i="6"/>
  <c r="C39" i="6"/>
  <c r="C38" i="6"/>
  <c r="C36" i="6"/>
  <c r="C35" i="6"/>
  <c r="C34" i="6"/>
  <c r="C33" i="6"/>
  <c r="C32" i="6"/>
  <c r="C31" i="6"/>
  <c r="C30" i="6"/>
  <c r="C29" i="6"/>
  <c r="C28" i="6"/>
  <c r="C27" i="6"/>
  <c r="I26" i="6"/>
  <c r="H26" i="6"/>
  <c r="G26" i="6"/>
  <c r="F26" i="6"/>
  <c r="E26" i="6"/>
  <c r="D26" i="6"/>
  <c r="C25" i="6"/>
  <c r="C24" i="6"/>
  <c r="I23" i="6"/>
  <c r="G23" i="6"/>
  <c r="F23" i="6"/>
  <c r="E23" i="6"/>
  <c r="D23" i="6"/>
  <c r="C19" i="6"/>
  <c r="C18" i="6"/>
  <c r="C17" i="6"/>
  <c r="C16" i="6"/>
  <c r="I15" i="6"/>
  <c r="H15" i="6"/>
  <c r="G15" i="6"/>
  <c r="F15" i="6"/>
  <c r="E15" i="6"/>
  <c r="D15" i="6"/>
  <c r="H14" i="6"/>
  <c r="H11" i="6" s="1"/>
  <c r="G14" i="6"/>
  <c r="D14" i="6"/>
  <c r="D11" i="6" s="1"/>
  <c r="C13" i="6"/>
  <c r="G11" i="6"/>
  <c r="C10" i="6"/>
  <c r="C9" i="6"/>
  <c r="C8" i="6"/>
  <c r="C6" i="6" s="1"/>
  <c r="C7" i="6"/>
  <c r="I6" i="6"/>
  <c r="H6" i="6"/>
  <c r="G6" i="6"/>
  <c r="F6" i="6"/>
  <c r="E6" i="6"/>
  <c r="D6" i="6"/>
  <c r="C5" i="6"/>
  <c r="C4" i="6" s="1"/>
  <c r="I4" i="6"/>
  <c r="H4" i="6"/>
  <c r="G4" i="6"/>
  <c r="F4" i="6"/>
  <c r="E4" i="6"/>
  <c r="D4" i="6"/>
  <c r="C14" i="16" l="1"/>
  <c r="D11" i="16"/>
  <c r="C6" i="16"/>
  <c r="C73" i="16"/>
  <c r="C65" i="16"/>
  <c r="D73" i="16"/>
  <c r="I73" i="16"/>
  <c r="D73" i="6"/>
  <c r="I73" i="6"/>
  <c r="E73" i="6"/>
  <c r="C76" i="6"/>
  <c r="F20" i="6"/>
  <c r="C14" i="6"/>
  <c r="E69" i="6"/>
  <c r="C47" i="6"/>
  <c r="C47" i="16"/>
  <c r="C23" i="6"/>
  <c r="C43" i="16"/>
  <c r="C43" i="6"/>
  <c r="C11" i="16"/>
  <c r="C60" i="16"/>
  <c r="C52" i="16"/>
  <c r="F69" i="16"/>
  <c r="G69" i="16"/>
  <c r="E69" i="16"/>
  <c r="H69" i="16"/>
  <c r="I69" i="16"/>
  <c r="D69" i="16"/>
  <c r="C15" i="16"/>
  <c r="H20" i="16"/>
  <c r="E20" i="16"/>
  <c r="F20" i="16"/>
  <c r="D20" i="16"/>
  <c r="C60" i="6"/>
  <c r="F69" i="6"/>
  <c r="C52" i="6"/>
  <c r="I69" i="6"/>
  <c r="H69" i="6"/>
  <c r="D69" i="6"/>
  <c r="C26" i="6"/>
  <c r="G69" i="6"/>
  <c r="C15" i="6"/>
  <c r="G20" i="6"/>
  <c r="I20" i="6"/>
  <c r="D20" i="6"/>
  <c r="E20" i="6"/>
  <c r="C26" i="16"/>
  <c r="I20" i="16"/>
  <c r="G20" i="16"/>
  <c r="H20" i="6"/>
  <c r="C73" i="6"/>
  <c r="F71" i="6" l="1"/>
  <c r="F84" i="6" s="1"/>
  <c r="F88" i="6" s="1"/>
  <c r="E71" i="6"/>
  <c r="E84" i="6" s="1"/>
  <c r="E88" i="6" s="1"/>
  <c r="C20" i="6"/>
  <c r="C20" i="16"/>
  <c r="C69" i="16"/>
  <c r="G71" i="16"/>
  <c r="G84" i="16" s="1"/>
  <c r="G88" i="16" s="1"/>
  <c r="F71" i="16"/>
  <c r="F84" i="16" s="1"/>
  <c r="F88" i="16" s="1"/>
  <c r="E71" i="16"/>
  <c r="E84" i="16" s="1"/>
  <c r="E88" i="16" s="1"/>
  <c r="H71" i="16"/>
  <c r="H84" i="16" s="1"/>
  <c r="H88" i="16" s="1"/>
  <c r="I71" i="16"/>
  <c r="I84" i="16" s="1"/>
  <c r="I88" i="16" s="1"/>
  <c r="D71" i="16"/>
  <c r="D84" i="16" s="1"/>
  <c r="C69" i="6"/>
  <c r="I71" i="6"/>
  <c r="I84" i="6" s="1"/>
  <c r="I88" i="6" s="1"/>
  <c r="H71" i="6"/>
  <c r="H84" i="6" s="1"/>
  <c r="H88" i="6" s="1"/>
  <c r="D71" i="6"/>
  <c r="D84" i="6" s="1"/>
  <c r="G71" i="6"/>
  <c r="G84" i="6" s="1"/>
  <c r="G88" i="6" s="1"/>
  <c r="C71" i="6" l="1"/>
  <c r="C84" i="6" s="1"/>
  <c r="C88" i="6" s="1"/>
  <c r="C71" i="16"/>
  <c r="C84" i="16" s="1"/>
  <c r="C88" i="16" s="1"/>
  <c r="D88" i="16"/>
  <c r="D88" i="6"/>
  <c r="C13" i="24" l="1"/>
  <c r="C86" i="24" l="1"/>
  <c r="I81" i="24"/>
  <c r="H81" i="24"/>
  <c r="G81" i="24"/>
  <c r="F81" i="24"/>
  <c r="E81" i="24"/>
  <c r="D81" i="24"/>
  <c r="C81" i="24"/>
  <c r="I80" i="24"/>
  <c r="H80" i="24"/>
  <c r="G80" i="24"/>
  <c r="F80" i="24"/>
  <c r="E80" i="24"/>
  <c r="D80" i="24"/>
  <c r="C80" i="24"/>
  <c r="C79" i="24"/>
  <c r="C78" i="24"/>
  <c r="C77" i="24"/>
  <c r="I76" i="24"/>
  <c r="H76" i="24"/>
  <c r="G76" i="24"/>
  <c r="F76" i="24"/>
  <c r="E76" i="24"/>
  <c r="D76" i="24"/>
  <c r="C75" i="24"/>
  <c r="I74" i="24"/>
  <c r="I73" i="24" s="1"/>
  <c r="H74" i="24"/>
  <c r="G74" i="24"/>
  <c r="F74" i="24"/>
  <c r="E74" i="24"/>
  <c r="D74" i="24"/>
  <c r="C68" i="24"/>
  <c r="C67" i="24"/>
  <c r="C66" i="24"/>
  <c r="H65" i="24"/>
  <c r="G65" i="24"/>
  <c r="F65" i="24"/>
  <c r="E65" i="24"/>
  <c r="D65" i="24"/>
  <c r="C64" i="24"/>
  <c r="C63" i="24"/>
  <c r="C62" i="24"/>
  <c r="C61" i="24"/>
  <c r="I60" i="24"/>
  <c r="H60" i="24"/>
  <c r="G60" i="24"/>
  <c r="F60" i="24"/>
  <c r="E60" i="24"/>
  <c r="D60" i="24"/>
  <c r="C59" i="24"/>
  <c r="C58" i="24"/>
  <c r="I57" i="24"/>
  <c r="I14" i="24" s="1"/>
  <c r="I11" i="24" s="1"/>
  <c r="H57" i="24"/>
  <c r="H14" i="24" s="1"/>
  <c r="G57" i="24"/>
  <c r="F57" i="24"/>
  <c r="E57" i="24"/>
  <c r="E14" i="24" s="1"/>
  <c r="E11" i="24" s="1"/>
  <c r="D57" i="24"/>
  <c r="C56" i="24"/>
  <c r="C55" i="24"/>
  <c r="C54" i="24"/>
  <c r="C53" i="24"/>
  <c r="I52" i="24"/>
  <c r="H52" i="24"/>
  <c r="G52" i="24"/>
  <c r="F52" i="24"/>
  <c r="E52" i="24"/>
  <c r="D52" i="24"/>
  <c r="C51" i="24"/>
  <c r="C50" i="24"/>
  <c r="C49" i="24"/>
  <c r="C48" i="24"/>
  <c r="I47" i="24"/>
  <c r="H47" i="24"/>
  <c r="G47" i="24"/>
  <c r="F47" i="24"/>
  <c r="E47" i="24"/>
  <c r="D47" i="24"/>
  <c r="C46" i="24"/>
  <c r="C45" i="24"/>
  <c r="C44" i="24"/>
  <c r="I43" i="24"/>
  <c r="H43" i="24"/>
  <c r="G43" i="24"/>
  <c r="F43" i="24"/>
  <c r="E43" i="24"/>
  <c r="D43" i="24"/>
  <c r="C42" i="24"/>
  <c r="C41" i="24"/>
  <c r="C40" i="24"/>
  <c r="C39" i="24"/>
  <c r="C38" i="24"/>
  <c r="C37" i="24"/>
  <c r="C36" i="24"/>
  <c r="C35" i="24"/>
  <c r="C34" i="24"/>
  <c r="C33" i="24"/>
  <c r="C32" i="24"/>
  <c r="C31" i="24"/>
  <c r="C30" i="24"/>
  <c r="C29" i="24"/>
  <c r="C28" i="24"/>
  <c r="C27" i="24"/>
  <c r="I26" i="24"/>
  <c r="H26" i="24"/>
  <c r="G26" i="24"/>
  <c r="F26" i="24"/>
  <c r="E26" i="24"/>
  <c r="D26" i="24"/>
  <c r="C25" i="24"/>
  <c r="C24" i="24"/>
  <c r="I23" i="24"/>
  <c r="H23" i="24"/>
  <c r="G23" i="24"/>
  <c r="F23" i="24"/>
  <c r="E23" i="24"/>
  <c r="D23" i="24"/>
  <c r="C19" i="24"/>
  <c r="C18" i="24"/>
  <c r="C17" i="24"/>
  <c r="C16" i="24"/>
  <c r="I15" i="24"/>
  <c r="H15" i="24"/>
  <c r="G15" i="24"/>
  <c r="F15" i="24"/>
  <c r="E15" i="24"/>
  <c r="D15" i="24"/>
  <c r="H11" i="24"/>
  <c r="G14" i="24"/>
  <c r="G11" i="24" s="1"/>
  <c r="F14" i="24"/>
  <c r="F11" i="24" s="1"/>
  <c r="D14" i="24"/>
  <c r="C10" i="24"/>
  <c r="C9" i="24"/>
  <c r="C8" i="24"/>
  <c r="C7" i="24"/>
  <c r="I6" i="24"/>
  <c r="H6" i="24"/>
  <c r="G6" i="24"/>
  <c r="F6" i="24"/>
  <c r="E6" i="24"/>
  <c r="D6" i="24"/>
  <c r="C5" i="24"/>
  <c r="I4" i="24"/>
  <c r="H4" i="24"/>
  <c r="G4" i="24"/>
  <c r="F4" i="24"/>
  <c r="E4" i="24"/>
  <c r="D4" i="24"/>
  <c r="C52" i="24" l="1"/>
  <c r="C4" i="24"/>
  <c r="E73" i="24"/>
  <c r="C43" i="24"/>
  <c r="G69" i="24"/>
  <c r="C23" i="24"/>
  <c r="C15" i="24"/>
  <c r="D69" i="24"/>
  <c r="C14" i="24"/>
  <c r="E69" i="24"/>
  <c r="C47" i="24"/>
  <c r="C6" i="24"/>
  <c r="G20" i="24"/>
  <c r="C60" i="24"/>
  <c r="G73" i="24"/>
  <c r="F20" i="24"/>
  <c r="H20" i="24"/>
  <c r="F69" i="24"/>
  <c r="C74" i="24"/>
  <c r="H73" i="24"/>
  <c r="C65" i="24"/>
  <c r="D73" i="24"/>
  <c r="E20" i="24"/>
  <c r="C76" i="24"/>
  <c r="C57" i="24"/>
  <c r="F73" i="24"/>
  <c r="C26" i="24"/>
  <c r="I20" i="24"/>
  <c r="D11" i="24"/>
  <c r="D20" i="24" s="1"/>
  <c r="I65" i="24"/>
  <c r="I69" i="24" s="1"/>
  <c r="H69" i="24"/>
  <c r="G71" i="24" l="1"/>
  <c r="G84" i="24" s="1"/>
  <c r="G88" i="24" s="1"/>
  <c r="E71" i="24"/>
  <c r="E84" i="24" s="1"/>
  <c r="E88" i="24" s="1"/>
  <c r="C73" i="24"/>
  <c r="C11" i="24"/>
  <c r="C20" i="24" s="1"/>
  <c r="C69" i="24"/>
  <c r="F71" i="24"/>
  <c r="F84" i="24" s="1"/>
  <c r="F88" i="24" s="1"/>
  <c r="D71" i="24"/>
  <c r="H71" i="24"/>
  <c r="H84" i="24" s="1"/>
  <c r="H88" i="24" s="1"/>
  <c r="I71" i="24"/>
  <c r="I84" i="24" s="1"/>
  <c r="I88" i="24" s="1"/>
  <c r="C71" i="24" l="1"/>
  <c r="C84" i="24" s="1"/>
  <c r="C88" i="24" s="1"/>
  <c r="D84" i="24"/>
  <c r="D88" i="24" l="1"/>
</calcChain>
</file>

<file path=xl/sharedStrings.xml><?xml version="1.0" encoding="utf-8"?>
<sst xmlns="http://schemas.openxmlformats.org/spreadsheetml/2006/main" count="495" uniqueCount="167">
  <si>
    <t>A</t>
  </si>
  <si>
    <t>COMPONENTI POSITIVI DELLA GESTIONE</t>
  </si>
  <si>
    <t>030</t>
  </si>
  <si>
    <t>PROVENTI DI NATURA TRIBUTARIA</t>
  </si>
  <si>
    <t>031</t>
  </si>
  <si>
    <t>RICAVI DELLE VENDITE E DELLE PRESTAZIONI E PROVENTI DA SERVIZI PUBBLICI</t>
  </si>
  <si>
    <t>032</t>
  </si>
  <si>
    <t>PROVENTI DA TRASFERIMENTI E CONTRIBUTI</t>
  </si>
  <si>
    <t>034</t>
  </si>
  <si>
    <t>ALTRI RICAVI E PROVENTI DIVERSI</t>
  </si>
  <si>
    <t>TOTALE COMPONENTI POSITIVI DELLA GESTIONE (A)</t>
  </si>
  <si>
    <t>B</t>
  </si>
  <si>
    <t>COMPONENTI NEGATIVI DELLA GESTIONE</t>
  </si>
  <si>
    <t>040</t>
  </si>
  <si>
    <t>ACQUISTO DI MATERIE PRIME E/O BENI DI CONSUMO</t>
  </si>
  <si>
    <t>041</t>
  </si>
  <si>
    <t>PRESTAZIONI DI SERVIZI</t>
  </si>
  <si>
    <t>042</t>
  </si>
  <si>
    <t>043</t>
  </si>
  <si>
    <t>PERSONALE</t>
  </si>
  <si>
    <t>044</t>
  </si>
  <si>
    <t>ONERI DIVERSI DELLA GESTIONE</t>
  </si>
  <si>
    <t>045</t>
  </si>
  <si>
    <t>AMMORTAMENTI E SVALUTAZIONI</t>
  </si>
  <si>
    <t>046</t>
  </si>
  <si>
    <t>COSTI PER TRASFERIMENTI E CONTRIBUTI</t>
  </si>
  <si>
    <t>047</t>
  </si>
  <si>
    <t>ACCANTONAMENTI</t>
  </si>
  <si>
    <t>TOTALE COMPONENTI NEGATIVI DELLA GESTIONE (B)</t>
  </si>
  <si>
    <t>DIFFERENZA TRA COMPONENTI POSITIVI E NEGATIVI DELLA GESTIONE (A-B)</t>
  </si>
  <si>
    <t>C</t>
  </si>
  <si>
    <t>PROVENTI ED ONERI FINANZIARI</t>
  </si>
  <si>
    <t>036</t>
  </si>
  <si>
    <t>PROVENTI FINANZIARI</t>
  </si>
  <si>
    <t>048</t>
  </si>
  <si>
    <t>ONERI FINANZIARI</t>
  </si>
  <si>
    <t>D</t>
  </si>
  <si>
    <t>RETTIFICHE DI VALORE DI ATTIVITA' FINANZIARIE</t>
  </si>
  <si>
    <t>050</t>
  </si>
  <si>
    <t>RETTIFICHE DI ATTIVITA' FINANZIARIE</t>
  </si>
  <si>
    <t>Rivalutazioni</t>
  </si>
  <si>
    <t>Svalutazioni</t>
  </si>
  <si>
    <t>RISULTATO PRIMA DELLE IMPOSTE (A-B+/-C+/-D+/-E)</t>
  </si>
  <si>
    <t>F</t>
  </si>
  <si>
    <t>IMPOSTE E TASSE</t>
  </si>
  <si>
    <t>RISULTATO DI ESERCIZIO</t>
  </si>
  <si>
    <t>TOTALE</t>
  </si>
  <si>
    <t>SERVIZIO ABITATIVO</t>
  </si>
  <si>
    <t>SERVIZIO RISTORAZIONE</t>
  </si>
  <si>
    <t>INTERVENTI ECONOMICI</t>
  </si>
  <si>
    <t>INTERVENTI INTEGRATIVI E SERVIZI ACCESSORI</t>
  </si>
  <si>
    <t>PATRIMONIO IMMOBILIARE IN DISPONIBILITA'</t>
  </si>
  <si>
    <t>SERVIZI GENERALI</t>
  </si>
  <si>
    <t>030.001</t>
  </si>
  <si>
    <t>Tassa Regionale per il diritto allo studio Universitario</t>
  </si>
  <si>
    <t>031.001</t>
  </si>
  <si>
    <t>Ricavi dalla vendita di beni</t>
  </si>
  <si>
    <t>031.002</t>
  </si>
  <si>
    <t>Ricavi derivanti dalla gestione del Servizio Abitativo</t>
  </si>
  <si>
    <t>031.003</t>
  </si>
  <si>
    <t>Ricavi derivanti dalla gestione degli altri beni immobili</t>
  </si>
  <si>
    <t>031.004</t>
  </si>
  <si>
    <t>Ricavi dalla vendita di altri servizi</t>
  </si>
  <si>
    <t>032.001</t>
  </si>
  <si>
    <t>Trasferimenti correnti da Amministrazioni Pubbliche</t>
  </si>
  <si>
    <t>032.002</t>
  </si>
  <si>
    <t>Trasferimenti correnti da soggetti privati</t>
  </si>
  <si>
    <t>032.004</t>
  </si>
  <si>
    <t>Quota annuale di contributi agli investimenti da Amministrazioni Pubbliche</t>
  </si>
  <si>
    <t>034.001</t>
  </si>
  <si>
    <t>Indennizzi di assicurazione</t>
  </si>
  <si>
    <t>034.002</t>
  </si>
  <si>
    <t>Proventi derivanti dall'attività di controllo e repressione delle irregolarità e degli illeciti</t>
  </si>
  <si>
    <t>034.003</t>
  </si>
  <si>
    <t>Proventi da rimborsi</t>
  </si>
  <si>
    <t>034.004</t>
  </si>
  <si>
    <t>Altri proventi</t>
  </si>
  <si>
    <t>040.001</t>
  </si>
  <si>
    <t>Giornali, riviste e pubblicazioni</t>
  </si>
  <si>
    <t>040.002</t>
  </si>
  <si>
    <t>Altri beni di consumo</t>
  </si>
  <si>
    <t>041.001</t>
  </si>
  <si>
    <t>Organi e incarichi istituzionali dell'amministrazione</t>
  </si>
  <si>
    <t>041.002</t>
  </si>
  <si>
    <t>Costi di rappresentanza, organizzazione eventi, pubblicità e servizi per trasferta</t>
  </si>
  <si>
    <t>041.003</t>
  </si>
  <si>
    <t>Aggi di riscossione</t>
  </si>
  <si>
    <t>041.004</t>
  </si>
  <si>
    <t>Formazione e addestramento</t>
  </si>
  <si>
    <t>041.005</t>
  </si>
  <si>
    <t>Utenze e canoni</t>
  </si>
  <si>
    <t>041.006</t>
  </si>
  <si>
    <t>Canoni per Progetti di partenariato pubblico privato (PPP)</t>
  </si>
  <si>
    <t>041.007</t>
  </si>
  <si>
    <t>Manutenzione ordinaria e riparazioni</t>
  </si>
  <si>
    <t>041.008</t>
  </si>
  <si>
    <t>Consulenze</t>
  </si>
  <si>
    <t>041.009</t>
  </si>
  <si>
    <t>Prestazioni professionali e specialistiche</t>
  </si>
  <si>
    <t>041.010</t>
  </si>
  <si>
    <t>Lavoro flessibilie, quota LSU e acquisto di servizi da agenzie di lavoro interinale</t>
  </si>
  <si>
    <t>041.011</t>
  </si>
  <si>
    <t>Servizi ausiliari</t>
  </si>
  <si>
    <t>041.012</t>
  </si>
  <si>
    <t>Servizi di ristorazione</t>
  </si>
  <si>
    <t>041.013</t>
  </si>
  <si>
    <t>Servizi amministrativi</t>
  </si>
  <si>
    <t>041.014</t>
  </si>
  <si>
    <t>Servizi finanziari</t>
  </si>
  <si>
    <t>041.015</t>
  </si>
  <si>
    <t>Servizi informatici e di telecomunicazioni</t>
  </si>
  <si>
    <t>041.016</t>
  </si>
  <si>
    <t>Costi per altri servizi</t>
  </si>
  <si>
    <t>UTILIZZO DI BENI DI TERZI</t>
  </si>
  <si>
    <t>042.001</t>
  </si>
  <si>
    <t>Noleggi e fitti</t>
  </si>
  <si>
    <t>042.002</t>
  </si>
  <si>
    <t>Licenze</t>
  </si>
  <si>
    <t>042.003</t>
  </si>
  <si>
    <t>Diritti reali di godimento e servitù onerose</t>
  </si>
  <si>
    <t>043.001</t>
  </si>
  <si>
    <t>Retribuzioni in denaro</t>
  </si>
  <si>
    <t>043.002</t>
  </si>
  <si>
    <t>Contributi effettivi a carico dell'amministrazione</t>
  </si>
  <si>
    <t>043.003</t>
  </si>
  <si>
    <t>Contributi sociali figurativi</t>
  </si>
  <si>
    <t>043.004</t>
  </si>
  <si>
    <t>Altri costi del personale</t>
  </si>
  <si>
    <t>044.001</t>
  </si>
  <si>
    <t>Imposte, tasse e proventi assimilati di natura corrente a carico dell'ente</t>
  </si>
  <si>
    <t>044.002</t>
  </si>
  <si>
    <t>Premi di assicurazione</t>
  </si>
  <si>
    <t>044.003</t>
  </si>
  <si>
    <t>Costi per rimborsi</t>
  </si>
  <si>
    <t>044.004</t>
  </si>
  <si>
    <t>Altri costi della gestione</t>
  </si>
  <si>
    <t>045.001</t>
  </si>
  <si>
    <t>Ammortamento di immobilizzazioni materiali</t>
  </si>
  <si>
    <t>045.002</t>
  </si>
  <si>
    <t>Ammortamento di immobilizzazioni immateriali</t>
  </si>
  <si>
    <t>046.001</t>
  </si>
  <si>
    <t>Trasferimenti correnti a Amministrazioni Pubbliche</t>
  </si>
  <si>
    <t>046.002</t>
  </si>
  <si>
    <t>Trasferimenti correnti a studenti</t>
  </si>
  <si>
    <t>046.003</t>
  </si>
  <si>
    <t>Trasferimenti correnti ad associazioni studentesche</t>
  </si>
  <si>
    <t>046.004</t>
  </si>
  <si>
    <t>Trasferimenti correnti a studenti da assegnazioni vincolate PAT</t>
  </si>
  <si>
    <t>047.001</t>
  </si>
  <si>
    <t>Accantonamento a Fondo svalutazione crediti</t>
  </si>
  <si>
    <t>047.002</t>
  </si>
  <si>
    <t>Accantonamento a Fondo rischi</t>
  </si>
  <si>
    <t>047.003</t>
  </si>
  <si>
    <t>Altri accantonamenti</t>
  </si>
  <si>
    <t>036.001</t>
  </si>
  <si>
    <t>Interessi attivi</t>
  </si>
  <si>
    <t>048.001</t>
  </si>
  <si>
    <t>Altri oneri per interessi pagati ad amministrazioni pubbliche</t>
  </si>
  <si>
    <t>048.002</t>
  </si>
  <si>
    <t>Altri oneri per interessi pagati ad altri soggetti</t>
  </si>
  <si>
    <t>048.003</t>
  </si>
  <si>
    <t>Altri oneri per interessi diversi</t>
  </si>
  <si>
    <t>050.001</t>
  </si>
  <si>
    <t>050.002</t>
  </si>
  <si>
    <t>BUDGET ECONOMICO 2026 PER CENTRO DI RESPONSABILITA'</t>
  </si>
  <si>
    <t>BUDGET ECONOMICO 2027 PER CENTRO DI RESPONSABILITA'</t>
  </si>
  <si>
    <t>BUDGET ECONOMICO 2028 PER CENTRO DI RESPONSABILITA'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</si>
</sst>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\ #,##0.00;[Red]\-[$€-410]\ #,##0.00"/>
  </numFmts>
  <fonts count="3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11"/>
      <color indexed="8"/>
      <name val="Calibri"/>
      <family val="2"/>
    </font>
    <font>
      <b/>
      <i/>
      <sz val="16"/>
      <color indexed="8"/>
      <name val="Calibri"/>
      <family val="2"/>
    </font>
    <font>
      <b/>
      <sz val="16"/>
      <color indexed="10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9"/>
      <name val="Calibri"/>
      <family val="2"/>
    </font>
    <font>
      <sz val="14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10"/>
        <bgColor indexed="1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50">
    <xf numFmtId="0" fontId="0" fillId="0" borderId="0"/>
    <xf numFmtId="0" fontId="8" fillId="0" borderId="0" applyNumberFormat="0" applyFill="0" applyBorder="0" applyProtection="0">
      <alignment horizontal="center"/>
    </xf>
    <xf numFmtId="0" fontId="8" fillId="0" borderId="0" applyNumberFormat="0" applyFill="0" applyBorder="0" applyProtection="0">
      <alignment horizontal="center" textRotation="90"/>
    </xf>
    <xf numFmtId="0" fontId="7" fillId="0" borderId="0" applyNumberFormat="0" applyFill="0" applyBorder="0" applyProtection="0"/>
    <xf numFmtId="164" fontId="7" fillId="0" borderId="0" applyFill="0" applyBorder="0" applyProtection="0"/>
    <xf numFmtId="0" fontId="6" fillId="0" borderId="0"/>
    <xf numFmtId="0" fontId="5" fillId="0" borderId="0"/>
    <xf numFmtId="0" fontId="15" fillId="0" borderId="0"/>
    <xf numFmtId="0" fontId="5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6" fillId="11" borderId="2" applyNumberFormat="0" applyAlignment="0" applyProtection="0"/>
    <xf numFmtId="0" fontId="17" fillId="0" borderId="3" applyNumberFormat="0" applyFill="0" applyAlignment="0" applyProtection="0"/>
    <xf numFmtId="0" fontId="18" fillId="15" borderId="4" applyNumberFormat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5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9" fillId="5" borderId="2" applyNumberFormat="0" applyAlignment="0" applyProtection="0"/>
    <xf numFmtId="0" fontId="20" fillId="12" borderId="0" applyNumberFormat="0" applyBorder="0" applyAlignment="0" applyProtection="0"/>
    <xf numFmtId="0" fontId="15" fillId="7" borderId="5" applyNumberFormat="0" applyFont="0" applyAlignment="0" applyProtection="0"/>
    <xf numFmtId="0" fontId="21" fillId="11" borderId="6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0" fillId="0" borderId="10" applyNumberFormat="0" applyFill="0" applyAlignment="0" applyProtection="0"/>
    <xf numFmtId="0" fontId="28" fillId="19" borderId="0" applyNumberFormat="0" applyBorder="0" applyAlignment="0" applyProtection="0"/>
    <xf numFmtId="0" fontId="29" fillId="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18" applyNumberFormat="0" applyFill="0" applyAlignment="0" applyProtection="0"/>
    <xf numFmtId="0" fontId="21" fillId="11" borderId="25" applyNumberFormat="0" applyAlignment="0" applyProtection="0"/>
    <xf numFmtId="0" fontId="21" fillId="11" borderId="2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11" borderId="2" applyNumberFormat="0" applyAlignment="0" applyProtection="0"/>
    <xf numFmtId="0" fontId="19" fillId="5" borderId="2" applyNumberFormat="0" applyAlignment="0" applyProtection="0"/>
    <xf numFmtId="0" fontId="16" fillId="11" borderId="2" applyNumberFormat="0" applyAlignment="0" applyProtection="0"/>
    <xf numFmtId="0" fontId="19" fillId="5" borderId="2" applyNumberFormat="0" applyAlignment="0" applyProtection="0"/>
    <xf numFmtId="0" fontId="15" fillId="7" borderId="5" applyNumberFormat="0" applyFont="0" applyAlignment="0" applyProtection="0"/>
    <xf numFmtId="0" fontId="21" fillId="11" borderId="6" applyNumberFormat="0" applyAlignment="0" applyProtection="0"/>
    <xf numFmtId="0" fontId="10" fillId="0" borderId="10" applyNumberFormat="0" applyFill="0" applyAlignment="0" applyProtection="0"/>
    <xf numFmtId="0" fontId="16" fillId="11" borderId="2" applyNumberFormat="0" applyAlignment="0" applyProtection="0"/>
    <xf numFmtId="0" fontId="19" fillId="5" borderId="2" applyNumberFormat="0" applyAlignment="0" applyProtection="0"/>
    <xf numFmtId="0" fontId="15" fillId="7" borderId="5" applyNumberFormat="0" applyFont="0" applyAlignment="0" applyProtection="0"/>
    <xf numFmtId="0" fontId="21" fillId="11" borderId="6" applyNumberFormat="0" applyAlignment="0" applyProtection="0"/>
    <xf numFmtId="0" fontId="10" fillId="0" borderId="10" applyNumberFormat="0" applyFill="0" applyAlignment="0" applyProtection="0"/>
    <xf numFmtId="0" fontId="21" fillId="11" borderId="17" applyNumberFormat="0" applyAlignment="0" applyProtection="0"/>
    <xf numFmtId="0" fontId="15" fillId="7" borderId="16" applyNumberFormat="0" applyFont="0" applyAlignment="0" applyProtection="0"/>
    <xf numFmtId="0" fontId="19" fillId="5" borderId="15" applyNumberFormat="0" applyAlignment="0" applyProtection="0"/>
    <xf numFmtId="0" fontId="16" fillId="11" borderId="19" applyNumberFormat="0" applyAlignment="0" applyProtection="0"/>
    <xf numFmtId="0" fontId="16" fillId="11" borderId="11" applyNumberFormat="0" applyAlignment="0" applyProtection="0"/>
    <xf numFmtId="0" fontId="16" fillId="11" borderId="15" applyNumberFormat="0" applyAlignment="0" applyProtection="0"/>
    <xf numFmtId="0" fontId="16" fillId="11" borderId="23" applyNumberFormat="0" applyAlignment="0" applyProtection="0"/>
    <xf numFmtId="0" fontId="19" fillId="5" borderId="19" applyNumberFormat="0" applyAlignment="0" applyProtection="0"/>
    <xf numFmtId="0" fontId="15" fillId="7" borderId="20" applyNumberFormat="0" applyFont="0" applyAlignment="0" applyProtection="0"/>
    <xf numFmtId="0" fontId="19" fillId="5" borderId="11" applyNumberFormat="0" applyAlignment="0" applyProtection="0"/>
    <xf numFmtId="0" fontId="15" fillId="7" borderId="12" applyNumberFormat="0" applyFont="0" applyAlignment="0" applyProtection="0"/>
    <xf numFmtId="0" fontId="21" fillId="11" borderId="13" applyNumberFormat="0" applyAlignment="0" applyProtection="0"/>
    <xf numFmtId="0" fontId="19" fillId="5" borderId="23" applyNumberFormat="0" applyAlignment="0" applyProtection="0"/>
    <xf numFmtId="0" fontId="15" fillId="7" borderId="24" applyNumberFormat="0" applyFont="0" applyAlignment="0" applyProtection="0"/>
    <xf numFmtId="0" fontId="10" fillId="0" borderId="14" applyNumberFormat="0" applyFill="0" applyAlignment="0" applyProtection="0"/>
    <xf numFmtId="0" fontId="10" fillId="0" borderId="22" applyNumberFormat="0" applyFill="0" applyAlignment="0" applyProtection="0"/>
    <xf numFmtId="0" fontId="16" fillId="11" borderId="11" applyNumberFormat="0" applyAlignment="0" applyProtection="0"/>
    <xf numFmtId="0" fontId="19" fillId="5" borderId="11" applyNumberFormat="0" applyAlignment="0" applyProtection="0"/>
    <xf numFmtId="0" fontId="16" fillId="11" borderId="11" applyNumberFormat="0" applyAlignment="0" applyProtection="0"/>
    <xf numFmtId="0" fontId="19" fillId="5" borderId="11" applyNumberFormat="0" applyAlignment="0" applyProtection="0"/>
    <xf numFmtId="0" fontId="15" fillId="7" borderId="12" applyNumberFormat="0" applyFont="0" applyAlignment="0" applyProtection="0"/>
    <xf numFmtId="0" fontId="21" fillId="11" borderId="13" applyNumberFormat="0" applyAlignment="0" applyProtection="0"/>
    <xf numFmtId="0" fontId="10" fillId="0" borderId="14" applyNumberFormat="0" applyFill="0" applyAlignment="0" applyProtection="0"/>
    <xf numFmtId="0" fontId="16" fillId="11" borderId="11" applyNumberFormat="0" applyAlignment="0" applyProtection="0"/>
    <xf numFmtId="0" fontId="19" fillId="5" borderId="11" applyNumberFormat="0" applyAlignment="0" applyProtection="0"/>
    <xf numFmtId="0" fontId="15" fillId="7" borderId="12" applyNumberFormat="0" applyFont="0" applyAlignment="0" applyProtection="0"/>
    <xf numFmtId="0" fontId="21" fillId="11" borderId="13" applyNumberFormat="0" applyAlignment="0" applyProtection="0"/>
    <xf numFmtId="0" fontId="10" fillId="0" borderId="14" applyNumberFormat="0" applyFill="0" applyAlignment="0" applyProtection="0"/>
    <xf numFmtId="0" fontId="10" fillId="0" borderId="26" applyNumberFormat="0" applyFill="0" applyAlignment="0" applyProtection="0"/>
    <xf numFmtId="0" fontId="16" fillId="11" borderId="15" applyNumberFormat="0" applyAlignment="0" applyProtection="0"/>
    <xf numFmtId="0" fontId="19" fillId="5" borderId="15" applyNumberFormat="0" applyAlignment="0" applyProtection="0"/>
    <xf numFmtId="0" fontId="16" fillId="11" borderId="15" applyNumberFormat="0" applyAlignment="0" applyProtection="0"/>
    <xf numFmtId="0" fontId="19" fillId="5" borderId="15" applyNumberFormat="0" applyAlignment="0" applyProtection="0"/>
    <xf numFmtId="0" fontId="15" fillId="7" borderId="16" applyNumberFormat="0" applyFont="0" applyAlignment="0" applyProtection="0"/>
    <xf numFmtId="0" fontId="21" fillId="11" borderId="17" applyNumberFormat="0" applyAlignment="0" applyProtection="0"/>
    <xf numFmtId="0" fontId="10" fillId="0" borderId="18" applyNumberFormat="0" applyFill="0" applyAlignment="0" applyProtection="0"/>
    <xf numFmtId="0" fontId="16" fillId="11" borderId="15" applyNumberFormat="0" applyAlignment="0" applyProtection="0"/>
    <xf numFmtId="0" fontId="19" fillId="5" borderId="15" applyNumberFormat="0" applyAlignment="0" applyProtection="0"/>
    <xf numFmtId="0" fontId="15" fillId="7" borderId="16" applyNumberFormat="0" applyFont="0" applyAlignment="0" applyProtection="0"/>
    <xf numFmtId="0" fontId="21" fillId="11" borderId="17" applyNumberFormat="0" applyAlignment="0" applyProtection="0"/>
    <xf numFmtId="0" fontId="10" fillId="0" borderId="18" applyNumberFormat="0" applyFill="0" applyAlignment="0" applyProtection="0"/>
    <xf numFmtId="0" fontId="16" fillId="11" borderId="19" applyNumberFormat="0" applyAlignment="0" applyProtection="0"/>
    <xf numFmtId="0" fontId="19" fillId="5" borderId="19" applyNumberFormat="0" applyAlignment="0" applyProtection="0"/>
    <xf numFmtId="0" fontId="16" fillId="11" borderId="19" applyNumberFormat="0" applyAlignment="0" applyProtection="0"/>
    <xf numFmtId="0" fontId="19" fillId="5" borderId="19" applyNumberFormat="0" applyAlignment="0" applyProtection="0"/>
    <xf numFmtId="0" fontId="15" fillId="7" borderId="20" applyNumberFormat="0" applyFont="0" applyAlignment="0" applyProtection="0"/>
    <xf numFmtId="0" fontId="21" fillId="11" borderId="21" applyNumberFormat="0" applyAlignment="0" applyProtection="0"/>
    <xf numFmtId="0" fontId="10" fillId="0" borderId="22" applyNumberFormat="0" applyFill="0" applyAlignment="0" applyProtection="0"/>
    <xf numFmtId="0" fontId="16" fillId="11" borderId="19" applyNumberFormat="0" applyAlignment="0" applyProtection="0"/>
    <xf numFmtId="0" fontId="19" fillId="5" borderId="19" applyNumberFormat="0" applyAlignment="0" applyProtection="0"/>
    <xf numFmtId="0" fontId="15" fillId="7" borderId="20" applyNumberFormat="0" applyFont="0" applyAlignment="0" applyProtection="0"/>
    <xf numFmtId="0" fontId="21" fillId="11" borderId="21" applyNumberFormat="0" applyAlignment="0" applyProtection="0"/>
    <xf numFmtId="0" fontId="10" fillId="0" borderId="22" applyNumberFormat="0" applyFill="0" applyAlignment="0" applyProtection="0"/>
    <xf numFmtId="0" fontId="16" fillId="11" borderId="23" applyNumberFormat="0" applyAlignment="0" applyProtection="0"/>
    <xf numFmtId="0" fontId="19" fillId="5" borderId="23" applyNumberFormat="0" applyAlignment="0" applyProtection="0"/>
    <xf numFmtId="0" fontId="16" fillId="11" borderId="23" applyNumberFormat="0" applyAlignment="0" applyProtection="0"/>
    <xf numFmtId="0" fontId="19" fillId="5" borderId="23" applyNumberFormat="0" applyAlignment="0" applyProtection="0"/>
    <xf numFmtId="0" fontId="15" fillId="7" borderId="24" applyNumberFormat="0" applyFont="0" applyAlignment="0" applyProtection="0"/>
    <xf numFmtId="0" fontId="21" fillId="11" borderId="25" applyNumberFormat="0" applyAlignment="0" applyProtection="0"/>
    <xf numFmtId="0" fontId="10" fillId="0" borderId="26" applyNumberFormat="0" applyFill="0" applyAlignment="0" applyProtection="0"/>
    <xf numFmtId="0" fontId="16" fillId="11" borderId="23" applyNumberFormat="0" applyAlignment="0" applyProtection="0"/>
    <xf numFmtId="0" fontId="19" fillId="5" borderId="23" applyNumberFormat="0" applyAlignment="0" applyProtection="0"/>
    <xf numFmtId="0" fontId="15" fillId="7" borderId="24" applyNumberFormat="0" applyFont="0" applyAlignment="0" applyProtection="0"/>
    <xf numFmtId="0" fontId="21" fillId="11" borderId="25" applyNumberFormat="0" applyAlignment="0" applyProtection="0"/>
    <xf numFmtId="0" fontId="10" fillId="0" borderId="26" applyNumberFormat="0" applyFill="0" applyAlignment="0" applyProtection="0"/>
  </cellStyleXfs>
  <cellXfs count="34">
    <xf numFmtId="0" fontId="0" fillId="0" borderId="0" xfId="0"/>
    <xf numFmtId="49" fontId="12" fillId="2" borderId="1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4" fontId="12" fillId="2" borderId="1" xfId="0" applyNumberFormat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49" fontId="0" fillId="0" borderId="0" xfId="0" applyNumberFormat="1"/>
    <xf numFmtId="49" fontId="13" fillId="0" borderId="1" xfId="0" applyNumberFormat="1" applyFont="1" applyBorder="1"/>
    <xf numFmtId="0" fontId="13" fillId="0" borderId="1" xfId="0" applyFont="1" applyBorder="1"/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0" xfId="0" applyFont="1"/>
    <xf numFmtId="0" fontId="0" fillId="0" borderId="0" xfId="0" applyAlignment="1">
      <alignment vertical="center"/>
    </xf>
    <xf numFmtId="49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4" fontId="10" fillId="3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1" xfId="0" applyBorder="1" applyAlignment="1">
      <alignment vertical="center"/>
    </xf>
    <xf numFmtId="49" fontId="14" fillId="2" borderId="1" xfId="0" applyNumberFormat="1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vertical="center"/>
    </xf>
    <xf numFmtId="0" fontId="0" fillId="0" borderId="0" xfId="0"/>
    <xf numFmtId="4" fontId="0" fillId="0" borderId="0" xfId="0" applyNumberFormat="1"/>
    <xf numFmtId="0" fontId="9" fillId="0" borderId="1" xfId="0" applyFont="1" applyFill="1" applyBorder="1" applyAlignment="1">
      <alignment horizontal="center"/>
    </xf>
  </cellXfs>
  <cellStyles count="150">
    <cellStyle name="20% - Colore 1 2" xfId="9" xr:uid="{00000000-0005-0000-0000-000000000000}"/>
    <cellStyle name="20% - Colore 2 2" xfId="10" xr:uid="{00000000-0005-0000-0000-000001000000}"/>
    <cellStyle name="20% - Colore 3 2" xfId="11" xr:uid="{00000000-0005-0000-0000-000002000000}"/>
    <cellStyle name="20% - Colore 4 2" xfId="12" xr:uid="{00000000-0005-0000-0000-000003000000}"/>
    <cellStyle name="20% - Colore 5 2" xfId="13" xr:uid="{00000000-0005-0000-0000-000004000000}"/>
    <cellStyle name="20% - Colore 6 2" xfId="14" xr:uid="{00000000-0005-0000-0000-000005000000}"/>
    <cellStyle name="40% - Colore 1 2" xfId="15" xr:uid="{00000000-0005-0000-0000-000006000000}"/>
    <cellStyle name="40% - Colore 2 2" xfId="16" xr:uid="{00000000-0005-0000-0000-000007000000}"/>
    <cellStyle name="40% - Colore 3 2" xfId="17" xr:uid="{00000000-0005-0000-0000-000008000000}"/>
    <cellStyle name="40% - Colore 4 2" xfId="18" xr:uid="{00000000-0005-0000-0000-000009000000}"/>
    <cellStyle name="40% - Colore 5 2" xfId="19" xr:uid="{00000000-0005-0000-0000-00000A000000}"/>
    <cellStyle name="40% - Colore 6 2" xfId="20" xr:uid="{00000000-0005-0000-0000-00000B000000}"/>
    <cellStyle name="60% - Colore 1 2" xfId="21" xr:uid="{00000000-0005-0000-0000-00000C000000}"/>
    <cellStyle name="60% - Colore 2 2" xfId="22" xr:uid="{00000000-0005-0000-0000-00000D000000}"/>
    <cellStyle name="60% - Colore 3 2" xfId="23" xr:uid="{00000000-0005-0000-0000-00000E000000}"/>
    <cellStyle name="60% - Colore 4 2" xfId="24" xr:uid="{00000000-0005-0000-0000-00000F000000}"/>
    <cellStyle name="60% - Colore 5 2" xfId="25" xr:uid="{00000000-0005-0000-0000-000010000000}"/>
    <cellStyle name="60% - Colore 6 2" xfId="26" xr:uid="{00000000-0005-0000-0000-000011000000}"/>
    <cellStyle name="Calcolo 2" xfId="27" xr:uid="{00000000-0005-0000-0000-000012000000}"/>
    <cellStyle name="Calcolo 2 2" xfId="73" xr:uid="{AD58F8D1-C447-4B9A-8AD9-122D55497914}"/>
    <cellStyle name="Calcolo 2 2 2" xfId="101" xr:uid="{578048F7-DEA9-4747-A265-147678D2A427}"/>
    <cellStyle name="Calcolo 2 2 3" xfId="114" xr:uid="{A1F95052-42DC-46E7-97F1-FA4CEBA47429}"/>
    <cellStyle name="Calcolo 2 2 4" xfId="126" xr:uid="{C3F23FF3-EC05-4940-BF81-A0985984AE30}"/>
    <cellStyle name="Calcolo 2 2 5" xfId="138" xr:uid="{DFD32480-C31C-4645-BFA6-FD2EB624213C}"/>
    <cellStyle name="Calcolo 2 3" xfId="75" xr:uid="{D3A3ECBE-E3D8-4E24-A44C-7DE9038563F2}"/>
    <cellStyle name="Calcolo 2 3 2" xfId="103" xr:uid="{02BEE05D-2931-4C2C-81A9-863F35587AF2}"/>
    <cellStyle name="Calcolo 2 3 3" xfId="116" xr:uid="{F21769A8-222F-44ED-B061-7E60CE6FF0EC}"/>
    <cellStyle name="Calcolo 2 3 4" xfId="128" xr:uid="{0524896B-9E88-44F5-B301-0FC7B57D2907}"/>
    <cellStyle name="Calcolo 2 3 5" xfId="140" xr:uid="{0F6B41EB-F351-4589-8CE3-A8524D692E99}"/>
    <cellStyle name="Calcolo 2 4" xfId="80" xr:uid="{409885CC-2088-4A49-B6B0-51BB7F26E06D}"/>
    <cellStyle name="Calcolo 2 4 2" xfId="108" xr:uid="{6D6B53C4-F0C4-4FDF-AC44-54EBD2765017}"/>
    <cellStyle name="Calcolo 2 4 3" xfId="121" xr:uid="{C98B1F33-2B1C-42B4-9AD6-F1208CF571D7}"/>
    <cellStyle name="Calcolo 2 4 4" xfId="133" xr:uid="{2C88256A-DDCF-4810-87F5-7AAADCD63A60}"/>
    <cellStyle name="Calcolo 2 4 5" xfId="145" xr:uid="{72A3F519-48A0-4223-B218-9753E375582B}"/>
    <cellStyle name="Calcolo 2 5" xfId="89" xr:uid="{B7D28A5A-BCE7-42FC-AEE0-25EFAAAD0EAE}"/>
    <cellStyle name="Calcolo 2 6" xfId="90" xr:uid="{D197DA3C-8D01-40E2-BCBA-7DC9E2D87675}"/>
    <cellStyle name="Calcolo 2 7" xfId="88" xr:uid="{7DD014FE-E520-4C72-B427-4E922EC2AF6D}"/>
    <cellStyle name="Calcolo 2 8" xfId="91" xr:uid="{A2117D33-1D35-4C76-97E4-952FF0D2D838}"/>
    <cellStyle name="Cella collegata 2" xfId="28" xr:uid="{00000000-0005-0000-0000-000013000000}"/>
    <cellStyle name="Cella da controllare 2" xfId="29" xr:uid="{00000000-0005-0000-0000-000014000000}"/>
    <cellStyle name="Colore 1 2" xfId="30" xr:uid="{00000000-0005-0000-0000-000015000000}"/>
    <cellStyle name="Colore 2 2" xfId="31" xr:uid="{00000000-0005-0000-0000-000016000000}"/>
    <cellStyle name="Colore 3 2" xfId="32" xr:uid="{00000000-0005-0000-0000-000017000000}"/>
    <cellStyle name="Colore 4 2" xfId="33" xr:uid="{00000000-0005-0000-0000-000018000000}"/>
    <cellStyle name="Colore 5 2" xfId="34" xr:uid="{00000000-0005-0000-0000-000019000000}"/>
    <cellStyle name="Colore 6 2" xfId="35" xr:uid="{00000000-0005-0000-0000-00001A000000}"/>
    <cellStyle name="Input 2" xfId="36" xr:uid="{00000000-0005-0000-0000-00001B000000}"/>
    <cellStyle name="Input 2 2" xfId="74" xr:uid="{5FC89E97-D50A-4E6E-9FEE-1B5352380D47}"/>
    <cellStyle name="Input 2 2 2" xfId="102" xr:uid="{DC0F5D90-26FD-4831-BDFA-E977C9D2A7A5}"/>
    <cellStyle name="Input 2 2 3" xfId="115" xr:uid="{DC013B74-621B-4C91-BF30-44248A885275}"/>
    <cellStyle name="Input 2 2 4" xfId="127" xr:uid="{A85AC0E2-9EC4-49B7-9C24-CE88F8BBCFA9}"/>
    <cellStyle name="Input 2 2 5" xfId="139" xr:uid="{A82E99D3-7936-46FD-8BFA-7C2344B98E09}"/>
    <cellStyle name="Input 2 3" xfId="76" xr:uid="{2ED9C2B8-FD67-49F5-912D-E9A8A7F5EFE5}"/>
    <cellStyle name="Input 2 3 2" xfId="104" xr:uid="{43E2D5D9-309F-4222-A125-0FDDA2730CAA}"/>
    <cellStyle name="Input 2 3 3" xfId="117" xr:uid="{28ACBB1A-F182-4A5C-8591-0B7CC5F9BD84}"/>
    <cellStyle name="Input 2 3 4" xfId="129" xr:uid="{00CBE5D1-7C96-44C9-9A16-AF0858EB0181}"/>
    <cellStyle name="Input 2 3 5" xfId="141" xr:uid="{7F528BCA-D630-4789-B726-D4225BC0984C}"/>
    <cellStyle name="Input 2 4" xfId="81" xr:uid="{6B34CAC4-ADB8-4962-B929-87DF581E30B2}"/>
    <cellStyle name="Input 2 4 2" xfId="109" xr:uid="{E70A711E-665E-4672-BCE8-223B5A3D55CA}"/>
    <cellStyle name="Input 2 4 3" xfId="122" xr:uid="{999274E6-B441-42DD-995A-8D11ADE6767A}"/>
    <cellStyle name="Input 2 4 4" xfId="134" xr:uid="{42D8DB1E-451B-4D82-8B37-5F9321DFB4DB}"/>
    <cellStyle name="Input 2 4 5" xfId="146" xr:uid="{612E1FAD-D44A-44E8-A19B-B1FF427FEF1C}"/>
    <cellStyle name="Input 2 5" xfId="94" xr:uid="{DB27DEC4-935B-4D21-8461-17C54A0D2AFA}"/>
    <cellStyle name="Input 2 6" xfId="87" xr:uid="{55C05CF9-7AD0-42BF-94AE-EC483547A696}"/>
    <cellStyle name="Input 2 7" xfId="92" xr:uid="{29BA67B8-99CA-4798-BE7E-99AB8C671C6B}"/>
    <cellStyle name="Input 2 8" xfId="97" xr:uid="{EBEF483E-CFB3-426D-97EA-243103AA5065}"/>
    <cellStyle name="Intestazione" xfId="1" xr:uid="{00000000-0005-0000-0000-00001C000000}"/>
    <cellStyle name="Intestazione1" xfId="2" xr:uid="{00000000-0005-0000-0000-00001D000000}"/>
    <cellStyle name="Neutrale 2" xfId="37" xr:uid="{00000000-0005-0000-0000-00001E000000}"/>
    <cellStyle name="Normale" xfId="0" builtinId="0"/>
    <cellStyle name="Normale 2" xfId="5" xr:uid="{00000000-0005-0000-0000-000020000000}"/>
    <cellStyle name="Normale 2 2" xfId="8" xr:uid="{00000000-0005-0000-0000-000021000000}"/>
    <cellStyle name="Normale 2 2 2" xfId="53" xr:uid="{00000000-0005-0000-0000-000022000000}"/>
    <cellStyle name="Normale 2 2 2 2" xfId="69" xr:uid="{A6A88440-03E6-46C4-B5D7-A4CB2FCEC8DE}"/>
    <cellStyle name="Normale 2 2 3" xfId="56" xr:uid="{00000000-0005-0000-0000-000023000000}"/>
    <cellStyle name="Normale 2 2 3 2" xfId="72" xr:uid="{650FAEAB-0A60-4B49-B3AB-D0AD37B61708}"/>
    <cellStyle name="Normale 2 2 4" xfId="62" xr:uid="{28A4080F-A784-467D-BA2E-00EC537996EC}"/>
    <cellStyle name="Normale 2 3" xfId="51" xr:uid="{00000000-0005-0000-0000-000024000000}"/>
    <cellStyle name="Normale 2 3 2" xfId="67" xr:uid="{A8950D10-1918-4CD8-946A-C8FDAAB1AAD0}"/>
    <cellStyle name="Normale 2 4" xfId="54" xr:uid="{00000000-0005-0000-0000-000025000000}"/>
    <cellStyle name="Normale 2 4 2" xfId="70" xr:uid="{2ECEEA9D-02D9-4563-A67E-B0D2D73D8B18}"/>
    <cellStyle name="Normale 2 5" xfId="59" xr:uid="{79DCC69B-558D-40B6-BB1C-B5EB439ECD4C}"/>
    <cellStyle name="Normale 3" xfId="7" xr:uid="{00000000-0005-0000-0000-000026000000}"/>
    <cellStyle name="Normale 4" xfId="6" xr:uid="{00000000-0005-0000-0000-000027000000}"/>
    <cellStyle name="Normale 4 2" xfId="52" xr:uid="{00000000-0005-0000-0000-000028000000}"/>
    <cellStyle name="Normale 4 2 2" xfId="68" xr:uid="{88C0ADD3-D37E-4291-8024-9076D6FEB28A}"/>
    <cellStyle name="Normale 4 3" xfId="55" xr:uid="{00000000-0005-0000-0000-000029000000}"/>
    <cellStyle name="Normale 4 3 2" xfId="71" xr:uid="{F5D0F9AB-5432-4A0A-8116-50C58CF62866}"/>
    <cellStyle name="Normale 4 4" xfId="61" xr:uid="{FD7C4360-2C26-4E78-85A4-09C3FABD1C64}"/>
    <cellStyle name="Normale 5" xfId="50" xr:uid="{00000000-0005-0000-0000-00002A000000}"/>
    <cellStyle name="Normale 5 2" xfId="66" xr:uid="{0E255E4E-29B5-4C37-AB05-6207FB3F2E08}"/>
    <cellStyle name="Normale 6" xfId="57" xr:uid="{00000000-0005-0000-0000-00002B000000}"/>
    <cellStyle name="Normale 6 2" xfId="60" xr:uid="{EA01A2FA-44DE-433E-B719-98F5D76597A4}"/>
    <cellStyle name="Normale 7" xfId="58" xr:uid="{0DE9E6A3-AEE0-4CD0-98AB-3C91D1C83BD1}"/>
    <cellStyle name="Nota 2" xfId="38" xr:uid="{00000000-0005-0000-0000-00002C000000}"/>
    <cellStyle name="Nota 2 2" xfId="77" xr:uid="{B9D3DFD9-95D7-44F9-AB40-99A7E538A7C4}"/>
    <cellStyle name="Nota 2 2 2" xfId="105" xr:uid="{D7D5A914-F5C9-4B40-86B7-2D1D834C8A36}"/>
    <cellStyle name="Nota 2 2 3" xfId="118" xr:uid="{7589B524-A377-4DDD-BDAC-05ECFEBDA4A0}"/>
    <cellStyle name="Nota 2 2 4" xfId="130" xr:uid="{48B7F990-3FE3-4B3F-8000-1EA6E6441A6E}"/>
    <cellStyle name="Nota 2 2 5" xfId="142" xr:uid="{9E91AE54-7167-47A2-A001-CC9499AA4821}"/>
    <cellStyle name="Nota 2 3" xfId="82" xr:uid="{4539DC9A-5F80-43F2-8B6F-6F69EE3018A9}"/>
    <cellStyle name="Nota 2 3 2" xfId="110" xr:uid="{91A03DA8-FAD5-4E6E-B626-49581E14DFF9}"/>
    <cellStyle name="Nota 2 3 3" xfId="123" xr:uid="{239BC493-893D-4E93-8538-9F44296ADDC2}"/>
    <cellStyle name="Nota 2 3 4" xfId="135" xr:uid="{71F819EB-56E6-4C58-851E-C9365C1ED606}"/>
    <cellStyle name="Nota 2 3 5" xfId="147" xr:uid="{6AA87D30-B4F7-4D9B-8E82-361EF87414D1}"/>
    <cellStyle name="Nota 2 4" xfId="95" xr:uid="{5A48E4C3-62B8-4CB1-958D-F9A75B2EEA37}"/>
    <cellStyle name="Nota 2 5" xfId="86" xr:uid="{BC138D45-E69F-4F88-B62A-29C23742B08E}"/>
    <cellStyle name="Nota 2 6" xfId="93" xr:uid="{EF164031-E200-4940-9932-D345AC6D7ED4}"/>
    <cellStyle name="Nota 2 7" xfId="98" xr:uid="{A5B88725-2F61-45A4-99F8-CDD4CCDDCCB2}"/>
    <cellStyle name="Output 2" xfId="39" xr:uid="{00000000-0005-0000-0000-00002D000000}"/>
    <cellStyle name="Output 2 2" xfId="78" xr:uid="{A63226BF-97F0-4D7A-9895-14FD82961566}"/>
    <cellStyle name="Output 2 2 2" xfId="106" xr:uid="{391ECC6B-DD91-4683-8FF1-5F41A7A84BA3}"/>
    <cellStyle name="Output 2 2 3" xfId="119" xr:uid="{00D9E0A8-5017-478E-89B8-B4FA13B7A661}"/>
    <cellStyle name="Output 2 2 4" xfId="131" xr:uid="{905EB85F-F50A-4A8E-A613-5A19CC57B7ED}"/>
    <cellStyle name="Output 2 2 5" xfId="143" xr:uid="{305CF168-8760-4E6B-BD29-F401C3D43167}"/>
    <cellStyle name="Output 2 3" xfId="83" xr:uid="{7E8AACBD-89AB-4117-8499-C1E66304917C}"/>
    <cellStyle name="Output 2 3 2" xfId="111" xr:uid="{A94ABD92-B1C7-425E-AFC5-0CDB445ECB73}"/>
    <cellStyle name="Output 2 3 3" xfId="124" xr:uid="{BA204D35-4199-49AC-9E2D-63EAFAAEA2AF}"/>
    <cellStyle name="Output 2 3 4" xfId="136" xr:uid="{004DB1BD-598C-4B3D-B597-32B4292BEDDA}"/>
    <cellStyle name="Output 2 3 5" xfId="148" xr:uid="{CD5C08A3-1665-49CF-9344-84774E791859}"/>
    <cellStyle name="Output 2 4" xfId="96" xr:uid="{D70CAAB0-FB08-44A8-9CD0-87C6C445EDEB}"/>
    <cellStyle name="Output 2 5" xfId="85" xr:uid="{495EFAAE-07D8-4635-A86F-C3D28EBEAF37}"/>
    <cellStyle name="Output 2 6" xfId="65" xr:uid="{744EA8FD-E6B5-4C22-9509-8244F1FD8AD0}"/>
    <cellStyle name="Output 2 7" xfId="64" xr:uid="{8FED6E43-4E09-4181-A540-7347222EEE0F}"/>
    <cellStyle name="Risultato" xfId="3" xr:uid="{00000000-0005-0000-0000-00002E000000}"/>
    <cellStyle name="Risultato2" xfId="4" xr:uid="{00000000-0005-0000-0000-00002F000000}"/>
    <cellStyle name="Testo avviso 2" xfId="40" xr:uid="{00000000-0005-0000-0000-000030000000}"/>
    <cellStyle name="Testo descrittivo 2" xfId="41" xr:uid="{00000000-0005-0000-0000-000031000000}"/>
    <cellStyle name="Titolo 1 2" xfId="43" xr:uid="{00000000-0005-0000-0000-000032000000}"/>
    <cellStyle name="Titolo 2 2" xfId="44" xr:uid="{00000000-0005-0000-0000-000033000000}"/>
    <cellStyle name="Titolo 3 2" xfId="45" xr:uid="{00000000-0005-0000-0000-000034000000}"/>
    <cellStyle name="Titolo 4 2" xfId="46" xr:uid="{00000000-0005-0000-0000-000035000000}"/>
    <cellStyle name="Titolo 5" xfId="42" xr:uid="{00000000-0005-0000-0000-000036000000}"/>
    <cellStyle name="Totale 2" xfId="47" xr:uid="{00000000-0005-0000-0000-000037000000}"/>
    <cellStyle name="Totale 2 2" xfId="79" xr:uid="{C9540232-ED2A-40AA-8DB7-424A7340F292}"/>
    <cellStyle name="Totale 2 2 2" xfId="107" xr:uid="{7B931473-85C3-4756-9AD1-FE9AE540B3CC}"/>
    <cellStyle name="Totale 2 2 3" xfId="120" xr:uid="{1D5253F4-F129-4E95-B5A8-265BC7C1DEDD}"/>
    <cellStyle name="Totale 2 2 4" xfId="132" xr:uid="{2293B7DC-5453-4F97-AF26-AD9841DC80D5}"/>
    <cellStyle name="Totale 2 2 5" xfId="144" xr:uid="{3DBAB3B6-7929-438A-AF0A-DC5D6A3C0781}"/>
    <cellStyle name="Totale 2 3" xfId="84" xr:uid="{CE9E6385-0A19-407C-9B45-56B985B77F80}"/>
    <cellStyle name="Totale 2 3 2" xfId="112" xr:uid="{DFBB7836-B2EA-46E1-9D22-D30ECCE160F1}"/>
    <cellStyle name="Totale 2 3 3" xfId="125" xr:uid="{4CCDDC4B-26AF-4DE1-A209-66043D4BA2F0}"/>
    <cellStyle name="Totale 2 3 4" xfId="137" xr:uid="{B6B27B78-136E-484E-AA0E-C90AC0DF5787}"/>
    <cellStyle name="Totale 2 3 5" xfId="149" xr:uid="{70FD3841-E39B-405F-9DC0-D519714B98F4}"/>
    <cellStyle name="Totale 2 4" xfId="99" xr:uid="{0896841A-9AC1-417C-B543-D49DAB3655F2}"/>
    <cellStyle name="Totale 2 5" xfId="63" xr:uid="{B54202B2-BD7E-4471-B2E3-2CA6EBD87896}"/>
    <cellStyle name="Totale 2 6" xfId="100" xr:uid="{34D2EA7F-0121-4A99-BEF8-C527D68BB457}"/>
    <cellStyle name="Totale 2 7" xfId="113" xr:uid="{30C92AAD-97B7-4366-B42F-51DCF7E7A1F4}"/>
    <cellStyle name="Valore non valido 2" xfId="48" xr:uid="{00000000-0005-0000-0000-000038000000}"/>
    <cellStyle name="Valore valido 2" xfId="49" xr:uid="{00000000-0005-0000-0000-00003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93"/>
  <sheetViews>
    <sheetView tabSelected="1" zoomScale="115" zoomScaleNormal="115" workbookViewId="0">
      <selection activeCell="D29" sqref="D29"/>
    </sheetView>
  </sheetViews>
  <sheetFormatPr defaultColWidth="12.5703125" defaultRowHeight="15" x14ac:dyDescent="0.25"/>
  <cols>
    <col min="1" max="1" width="8.28515625" style="7" bestFit="1" customWidth="1"/>
    <col min="2" max="2" width="74.42578125" style="31" customWidth="1"/>
    <col min="3" max="9" width="18.5703125" style="31" customWidth="1"/>
    <col min="10" max="51" width="8.5703125" style="31" customWidth="1"/>
    <col min="52" max="16384" width="12.5703125" style="31"/>
  </cols>
  <sheetData>
    <row r="1" spans="1:51" ht="30" customHeight="1" x14ac:dyDescent="0.35">
      <c r="A1" s="33" t="s">
        <v>164</v>
      </c>
      <c r="B1" s="33"/>
      <c r="C1" s="33"/>
      <c r="D1" s="33"/>
      <c r="E1" s="33"/>
      <c r="F1" s="33"/>
      <c r="G1" s="33"/>
      <c r="H1" s="33"/>
      <c r="I1" s="33"/>
    </row>
    <row r="2" spans="1:51" s="12" customFormat="1" ht="75.75" customHeight="1" x14ac:dyDescent="0.3">
      <c r="A2" s="8"/>
      <c r="B2" s="9"/>
      <c r="C2" s="10" t="s">
        <v>46</v>
      </c>
      <c r="D2" s="11" t="s">
        <v>47</v>
      </c>
      <c r="E2" s="11" t="s">
        <v>48</v>
      </c>
      <c r="F2" s="11" t="s">
        <v>49</v>
      </c>
      <c r="G2" s="11" t="s">
        <v>50</v>
      </c>
      <c r="H2" s="11" t="s">
        <v>51</v>
      </c>
      <c r="I2" s="11" t="s">
        <v>52</v>
      </c>
    </row>
    <row r="3" spans="1:51" ht="25.5" customHeight="1" x14ac:dyDescent="0.25">
      <c r="A3" s="1" t="s">
        <v>0</v>
      </c>
      <c r="B3" s="2" t="s">
        <v>1</v>
      </c>
      <c r="C3" s="4"/>
      <c r="D3" s="4"/>
      <c r="E3" s="4"/>
      <c r="F3" s="4"/>
      <c r="G3" s="4"/>
      <c r="H3" s="4"/>
      <c r="I3" s="4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</row>
    <row r="4" spans="1:51" ht="25.5" customHeight="1" x14ac:dyDescent="0.25">
      <c r="A4" s="14" t="s">
        <v>2</v>
      </c>
      <c r="B4" s="15" t="s">
        <v>3</v>
      </c>
      <c r="C4" s="16">
        <f t="shared" ref="C4:I4" si="0">SUM(C5)</f>
        <v>2700000</v>
      </c>
      <c r="D4" s="17">
        <f t="shared" si="0"/>
        <v>0</v>
      </c>
      <c r="E4" s="17">
        <f t="shared" si="0"/>
        <v>0</v>
      </c>
      <c r="F4" s="17">
        <f t="shared" si="0"/>
        <v>2700000</v>
      </c>
      <c r="G4" s="17">
        <f t="shared" si="0"/>
        <v>0</v>
      </c>
      <c r="H4" s="17">
        <f t="shared" si="0"/>
        <v>0</v>
      </c>
      <c r="I4" s="17">
        <f t="shared" si="0"/>
        <v>0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</row>
    <row r="5" spans="1:51" ht="25.5" customHeight="1" x14ac:dyDescent="0.25">
      <c r="A5" s="3" t="s">
        <v>53</v>
      </c>
      <c r="B5" s="18" t="s">
        <v>54</v>
      </c>
      <c r="C5" s="19">
        <f>SUM(D5:I5)</f>
        <v>2700000</v>
      </c>
      <c r="D5" s="20">
        <v>0</v>
      </c>
      <c r="E5" s="20">
        <v>0</v>
      </c>
      <c r="F5" s="20">
        <v>2700000</v>
      </c>
      <c r="G5" s="20">
        <v>0</v>
      </c>
      <c r="H5" s="20">
        <v>0</v>
      </c>
      <c r="I5" s="20">
        <v>0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</row>
    <row r="6" spans="1:51" ht="25.5" customHeight="1" x14ac:dyDescent="0.25">
      <c r="A6" s="14" t="s">
        <v>4</v>
      </c>
      <c r="B6" s="15" t="s">
        <v>5</v>
      </c>
      <c r="C6" s="16">
        <f t="shared" ref="C6:I6" si="1">SUM(C7:C10)</f>
        <v>3409000</v>
      </c>
      <c r="D6" s="17">
        <f t="shared" si="1"/>
        <v>3403000</v>
      </c>
      <c r="E6" s="17">
        <f t="shared" si="1"/>
        <v>0</v>
      </c>
      <c r="F6" s="17">
        <f t="shared" si="1"/>
        <v>0</v>
      </c>
      <c r="G6" s="17">
        <f t="shared" si="1"/>
        <v>6000</v>
      </c>
      <c r="H6" s="17">
        <f t="shared" si="1"/>
        <v>0</v>
      </c>
      <c r="I6" s="17">
        <f t="shared" si="1"/>
        <v>0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 ht="25.5" customHeight="1" x14ac:dyDescent="0.25">
      <c r="A7" s="3" t="s">
        <v>55</v>
      </c>
      <c r="B7" s="18" t="s">
        <v>56</v>
      </c>
      <c r="C7" s="19">
        <f>SUM(D7:I7)</f>
        <v>9000</v>
      </c>
      <c r="D7" s="20">
        <v>3000</v>
      </c>
      <c r="E7" s="20">
        <v>0</v>
      </c>
      <c r="F7" s="20">
        <v>0</v>
      </c>
      <c r="G7" s="20">
        <v>6000</v>
      </c>
      <c r="H7" s="20">
        <v>0</v>
      </c>
      <c r="I7" s="20">
        <v>0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</row>
    <row r="8" spans="1:51" ht="25.5" customHeight="1" x14ac:dyDescent="0.25">
      <c r="A8" s="3" t="s">
        <v>57</v>
      </c>
      <c r="B8" s="18" t="s">
        <v>58</v>
      </c>
      <c r="C8" s="19">
        <f>SUM(D8:I8)</f>
        <v>3400000</v>
      </c>
      <c r="D8" s="20">
        <v>3400000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</row>
    <row r="9" spans="1:51" ht="25.5" customHeight="1" x14ac:dyDescent="0.25">
      <c r="A9" s="3" t="s">
        <v>59</v>
      </c>
      <c r="B9" s="18" t="s">
        <v>60</v>
      </c>
      <c r="C9" s="19">
        <f>SUM(D9:I9)</f>
        <v>0</v>
      </c>
      <c r="D9" s="20">
        <v>0</v>
      </c>
      <c r="E9" s="20">
        <v>0</v>
      </c>
      <c r="F9" s="20">
        <v>0</v>
      </c>
      <c r="G9" s="20"/>
      <c r="H9" s="20">
        <v>0</v>
      </c>
      <c r="I9" s="20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</row>
    <row r="10" spans="1:51" ht="25.5" customHeight="1" x14ac:dyDescent="0.25">
      <c r="A10" s="3" t="s">
        <v>61</v>
      </c>
      <c r="B10" s="18" t="s">
        <v>62</v>
      </c>
      <c r="C10" s="19">
        <f>SUM(D10:I10)</f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</row>
    <row r="11" spans="1:51" ht="25.5" customHeight="1" x14ac:dyDescent="0.25">
      <c r="A11" s="14" t="s">
        <v>6</v>
      </c>
      <c r="B11" s="15" t="s">
        <v>7</v>
      </c>
      <c r="C11" s="16">
        <f>C12+C13+C14</f>
        <v>18742005.039999999</v>
      </c>
      <c r="D11" s="17">
        <f t="shared" ref="D11:I11" si="2">D12+D13+D14</f>
        <v>3139050</v>
      </c>
      <c r="E11" s="17">
        <f t="shared" si="2"/>
        <v>2048350</v>
      </c>
      <c r="F11" s="17">
        <f t="shared" si="2"/>
        <v>7996365.04</v>
      </c>
      <c r="G11" s="17">
        <f t="shared" si="2"/>
        <v>2288850</v>
      </c>
      <c r="H11" s="17">
        <f t="shared" si="2"/>
        <v>661850</v>
      </c>
      <c r="I11" s="17">
        <f t="shared" si="2"/>
        <v>2607540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</row>
    <row r="12" spans="1:51" s="23" customFormat="1" ht="25.5" customHeight="1" x14ac:dyDescent="0.25">
      <c r="A12" s="5" t="s">
        <v>63</v>
      </c>
      <c r="B12" s="21" t="s">
        <v>64</v>
      </c>
      <c r="C12" s="19">
        <f>SUM(D12:I12)</f>
        <v>15792005.039999999</v>
      </c>
      <c r="D12" s="20">
        <v>1736050</v>
      </c>
      <c r="E12" s="20">
        <v>1848350</v>
      </c>
      <c r="F12" s="20">
        <f>7992365.04+4000</f>
        <v>7996365.04</v>
      </c>
      <c r="G12" s="20">
        <v>1175850</v>
      </c>
      <c r="H12" s="20">
        <v>431850</v>
      </c>
      <c r="I12" s="20">
        <f>2607540-4000</f>
        <v>2603540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</row>
    <row r="13" spans="1:51" ht="25.5" customHeight="1" x14ac:dyDescent="0.25">
      <c r="A13" s="3" t="s">
        <v>65</v>
      </c>
      <c r="B13" s="18" t="s">
        <v>66</v>
      </c>
      <c r="C13" s="19">
        <f>SUM(D13:I13)</f>
        <v>0</v>
      </c>
      <c r="D13" s="20">
        <v>0</v>
      </c>
      <c r="E13" s="20">
        <v>0</v>
      </c>
      <c r="F13" s="20">
        <v>0</v>
      </c>
      <c r="G13" s="20"/>
      <c r="H13" s="20">
        <v>0</v>
      </c>
      <c r="I13" s="20">
        <v>0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</row>
    <row r="14" spans="1:51" s="23" customFormat="1" ht="25.5" customHeight="1" x14ac:dyDescent="0.25">
      <c r="A14" s="5" t="s">
        <v>67</v>
      </c>
      <c r="B14" s="21" t="s">
        <v>68</v>
      </c>
      <c r="C14" s="19">
        <f>SUM(D14:I14)</f>
        <v>2950000</v>
      </c>
      <c r="D14" s="20">
        <f>D57</f>
        <v>1403000</v>
      </c>
      <c r="E14" s="20">
        <f t="shared" ref="E14:I14" si="3">E57</f>
        <v>200000</v>
      </c>
      <c r="F14" s="20">
        <f t="shared" si="3"/>
        <v>0</v>
      </c>
      <c r="G14" s="20">
        <f t="shared" si="3"/>
        <v>1113000</v>
      </c>
      <c r="H14" s="20">
        <f t="shared" si="3"/>
        <v>230000</v>
      </c>
      <c r="I14" s="20">
        <f t="shared" si="3"/>
        <v>4000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</row>
    <row r="15" spans="1:51" ht="25.5" customHeight="1" x14ac:dyDescent="0.25">
      <c r="A15" s="14" t="s">
        <v>8</v>
      </c>
      <c r="B15" s="15" t="s">
        <v>9</v>
      </c>
      <c r="C15" s="16">
        <f t="shared" ref="C15:I15" si="4">SUM(C16:C19)</f>
        <v>879700</v>
      </c>
      <c r="D15" s="17">
        <f t="shared" si="4"/>
        <v>35000</v>
      </c>
      <c r="E15" s="17">
        <f t="shared" si="4"/>
        <v>237500</v>
      </c>
      <c r="F15" s="17">
        <f t="shared" si="4"/>
        <v>553000</v>
      </c>
      <c r="G15" s="17">
        <f t="shared" si="4"/>
        <v>48500</v>
      </c>
      <c r="H15" s="17">
        <f t="shared" si="4"/>
        <v>1000</v>
      </c>
      <c r="I15" s="17">
        <f t="shared" si="4"/>
        <v>4700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</row>
    <row r="16" spans="1:51" ht="25.5" customHeight="1" x14ac:dyDescent="0.25">
      <c r="A16" s="3" t="s">
        <v>69</v>
      </c>
      <c r="B16" s="18" t="s">
        <v>70</v>
      </c>
      <c r="C16" s="19">
        <f>SUM(D16:I16)</f>
        <v>11000</v>
      </c>
      <c r="D16" s="20">
        <v>8500</v>
      </c>
      <c r="E16" s="20">
        <v>0</v>
      </c>
      <c r="F16" s="20">
        <v>0</v>
      </c>
      <c r="G16" s="20">
        <v>2500</v>
      </c>
      <c r="H16" s="20">
        <v>0</v>
      </c>
      <c r="I16" s="20">
        <v>0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</row>
    <row r="17" spans="1:51" ht="30" x14ac:dyDescent="0.25">
      <c r="A17" s="3" t="s">
        <v>71</v>
      </c>
      <c r="B17" s="6" t="s">
        <v>72</v>
      </c>
      <c r="C17" s="19">
        <f>SUM(D17:I17)</f>
        <v>9500</v>
      </c>
      <c r="D17" s="20">
        <v>0</v>
      </c>
      <c r="E17" s="20">
        <v>7500</v>
      </c>
      <c r="F17" s="20">
        <v>2000</v>
      </c>
      <c r="G17" s="20">
        <v>0</v>
      </c>
      <c r="H17" s="20">
        <v>0</v>
      </c>
      <c r="I17" s="20">
        <v>0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</row>
    <row r="18" spans="1:51" ht="25.5" customHeight="1" x14ac:dyDescent="0.25">
      <c r="A18" s="3" t="s">
        <v>73</v>
      </c>
      <c r="B18" s="24" t="s">
        <v>74</v>
      </c>
      <c r="C18" s="19">
        <f>SUM(D18:I18)</f>
        <v>559200</v>
      </c>
      <c r="D18" s="20">
        <v>6000</v>
      </c>
      <c r="E18" s="20">
        <v>3000</v>
      </c>
      <c r="F18" s="20">
        <v>550000</v>
      </c>
      <c r="G18" s="20">
        <v>0</v>
      </c>
      <c r="H18" s="20">
        <v>0</v>
      </c>
      <c r="I18" s="20">
        <v>200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</row>
    <row r="19" spans="1:51" ht="25.5" customHeight="1" x14ac:dyDescent="0.25">
      <c r="A19" s="3" t="s">
        <v>75</v>
      </c>
      <c r="B19" s="18" t="s">
        <v>76</v>
      </c>
      <c r="C19" s="19">
        <f>SUM(D19:I19)</f>
        <v>300000</v>
      </c>
      <c r="D19" s="20">
        <v>20500</v>
      </c>
      <c r="E19" s="20">
        <f>65000+2000+60000+100000</f>
        <v>227000</v>
      </c>
      <c r="F19" s="20">
        <v>1000</v>
      </c>
      <c r="G19" s="20">
        <v>46000</v>
      </c>
      <c r="H19" s="20">
        <v>1000</v>
      </c>
      <c r="I19" s="20">
        <v>4500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</row>
    <row r="20" spans="1:51" ht="25.5" customHeight="1" x14ac:dyDescent="0.25">
      <c r="A20" s="25"/>
      <c r="B20" s="2" t="s">
        <v>10</v>
      </c>
      <c r="C20" s="4">
        <f>C4+C6+C11+C15</f>
        <v>25730705.039999999</v>
      </c>
      <c r="D20" s="4">
        <f t="shared" ref="D20:I20" si="5">D4+D6+D11+D15</f>
        <v>6577050</v>
      </c>
      <c r="E20" s="4">
        <f t="shared" si="5"/>
        <v>2285850</v>
      </c>
      <c r="F20" s="4">
        <f t="shared" si="5"/>
        <v>11249365.039999999</v>
      </c>
      <c r="G20" s="4">
        <f t="shared" si="5"/>
        <v>2343350</v>
      </c>
      <c r="H20" s="4">
        <f t="shared" si="5"/>
        <v>662850</v>
      </c>
      <c r="I20" s="4">
        <f t="shared" si="5"/>
        <v>2612240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</row>
    <row r="21" spans="1:51" ht="25.5" customHeight="1" x14ac:dyDescent="0.25">
      <c r="A21" s="26"/>
      <c r="B21" s="27"/>
      <c r="C21" s="28"/>
      <c r="D21" s="28"/>
      <c r="E21" s="28"/>
      <c r="F21" s="28"/>
      <c r="G21" s="28"/>
      <c r="H21" s="28"/>
      <c r="I21" s="28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</row>
    <row r="22" spans="1:51" ht="25.5" customHeight="1" x14ac:dyDescent="0.25">
      <c r="A22" s="1" t="s">
        <v>11</v>
      </c>
      <c r="B22" s="2" t="s">
        <v>12</v>
      </c>
      <c r="C22" s="29"/>
      <c r="D22" s="29"/>
      <c r="E22" s="29"/>
      <c r="F22" s="29"/>
      <c r="G22" s="29"/>
      <c r="H22" s="29"/>
      <c r="I22" s="29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</row>
    <row r="23" spans="1:51" ht="25.5" customHeight="1" x14ac:dyDescent="0.25">
      <c r="A23" s="14" t="s">
        <v>13</v>
      </c>
      <c r="B23" s="14" t="s">
        <v>14</v>
      </c>
      <c r="C23" s="16">
        <f t="shared" ref="C23:I23" si="6">SUM(C24:C25)</f>
        <v>120800</v>
      </c>
      <c r="D23" s="17">
        <f t="shared" si="6"/>
        <v>69300</v>
      </c>
      <c r="E23" s="17">
        <f t="shared" si="6"/>
        <v>23000</v>
      </c>
      <c r="F23" s="17">
        <f t="shared" si="6"/>
        <v>2000</v>
      </c>
      <c r="G23" s="17">
        <f t="shared" si="6"/>
        <v>18600</v>
      </c>
      <c r="H23" s="17">
        <f t="shared" si="6"/>
        <v>4000</v>
      </c>
      <c r="I23" s="17">
        <f t="shared" si="6"/>
        <v>3900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</row>
    <row r="24" spans="1:51" ht="25.5" customHeight="1" x14ac:dyDescent="0.25">
      <c r="A24" s="3" t="s">
        <v>77</v>
      </c>
      <c r="B24" s="18" t="s">
        <v>78</v>
      </c>
      <c r="C24" s="19">
        <f>SUM(D24:I24)</f>
        <v>3000</v>
      </c>
      <c r="D24" s="20">
        <v>300</v>
      </c>
      <c r="E24" s="20">
        <v>0</v>
      </c>
      <c r="F24" s="20">
        <v>0</v>
      </c>
      <c r="G24" s="20">
        <v>0</v>
      </c>
      <c r="H24" s="20">
        <v>0</v>
      </c>
      <c r="I24" s="20">
        <v>2700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</row>
    <row r="25" spans="1:51" ht="25.5" customHeight="1" x14ac:dyDescent="0.25">
      <c r="A25" s="3" t="s">
        <v>79</v>
      </c>
      <c r="B25" s="18" t="s">
        <v>80</v>
      </c>
      <c r="C25" s="19">
        <f>SUM(D25:I25)</f>
        <v>117800</v>
      </c>
      <c r="D25" s="20">
        <v>69000</v>
      </c>
      <c r="E25" s="20">
        <v>23000</v>
      </c>
      <c r="F25" s="20">
        <v>2000</v>
      </c>
      <c r="G25" s="20">
        <v>18600</v>
      </c>
      <c r="H25" s="20">
        <v>4000</v>
      </c>
      <c r="I25" s="20">
        <v>1200</v>
      </c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</row>
    <row r="26" spans="1:51" ht="25.5" customHeight="1" x14ac:dyDescent="0.25">
      <c r="A26" s="14" t="s">
        <v>15</v>
      </c>
      <c r="B26" s="15" t="s">
        <v>16</v>
      </c>
      <c r="C26" s="16">
        <f>SUM(C27:C42)</f>
        <v>8011390</v>
      </c>
      <c r="D26" s="17">
        <f t="shared" ref="D26" si="7">SUM(D27:D42)</f>
        <v>4398050</v>
      </c>
      <c r="E26" s="17">
        <f>SUM(E27:E42)</f>
        <v>2046800</v>
      </c>
      <c r="F26" s="17">
        <f t="shared" ref="F26:I26" si="8">SUM(F27:F42)</f>
        <v>83100</v>
      </c>
      <c r="G26" s="17">
        <f t="shared" si="8"/>
        <v>893800</v>
      </c>
      <c r="H26" s="17">
        <f t="shared" si="8"/>
        <v>347600</v>
      </c>
      <c r="I26" s="17">
        <f t="shared" si="8"/>
        <v>242040</v>
      </c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</row>
    <row r="27" spans="1:51" ht="25.5" customHeight="1" x14ac:dyDescent="0.25">
      <c r="A27" s="3" t="s">
        <v>81</v>
      </c>
      <c r="B27" s="18" t="s">
        <v>82</v>
      </c>
      <c r="C27" s="19">
        <f t="shared" ref="C27:C42" si="9">SUM(D27:I27)</f>
        <v>62000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62000</v>
      </c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</row>
    <row r="28" spans="1:51" ht="25.5" customHeight="1" x14ac:dyDescent="0.25">
      <c r="A28" s="3" t="s">
        <v>83</v>
      </c>
      <c r="B28" s="18" t="s">
        <v>84</v>
      </c>
      <c r="C28" s="19">
        <f t="shared" si="9"/>
        <v>9300</v>
      </c>
      <c r="D28" s="20">
        <v>2500</v>
      </c>
      <c r="E28" s="20">
        <v>500</v>
      </c>
      <c r="F28" s="20">
        <v>2500</v>
      </c>
      <c r="G28" s="20">
        <v>1200</v>
      </c>
      <c r="H28" s="20">
        <v>0</v>
      </c>
      <c r="I28" s="20">
        <v>2600</v>
      </c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</row>
    <row r="29" spans="1:51" ht="25.5" customHeight="1" x14ac:dyDescent="0.25">
      <c r="A29" s="3" t="s">
        <v>85</v>
      </c>
      <c r="B29" s="18" t="s">
        <v>86</v>
      </c>
      <c r="C29" s="19">
        <f t="shared" si="9"/>
        <v>5000</v>
      </c>
      <c r="D29" s="20">
        <v>2000</v>
      </c>
      <c r="E29" s="20">
        <v>0</v>
      </c>
      <c r="F29" s="20">
        <v>3000</v>
      </c>
      <c r="G29" s="20">
        <v>0</v>
      </c>
      <c r="H29" s="20">
        <v>0</v>
      </c>
      <c r="I29" s="20">
        <v>0</v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</row>
    <row r="30" spans="1:51" ht="25.5" customHeight="1" x14ac:dyDescent="0.25">
      <c r="A30" s="3" t="s">
        <v>87</v>
      </c>
      <c r="B30" s="18" t="s">
        <v>88</v>
      </c>
      <c r="C30" s="19">
        <f t="shared" si="9"/>
        <v>13000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13000</v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</row>
    <row r="31" spans="1:51" ht="25.5" customHeight="1" x14ac:dyDescent="0.25">
      <c r="A31" s="3" t="s">
        <v>89</v>
      </c>
      <c r="B31" s="18" t="s">
        <v>90</v>
      </c>
      <c r="C31" s="19">
        <f t="shared" si="9"/>
        <v>1605000</v>
      </c>
      <c r="D31" s="20">
        <v>1100000</v>
      </c>
      <c r="E31" s="20">
        <v>190000</v>
      </c>
      <c r="F31" s="20">
        <v>0</v>
      </c>
      <c r="G31" s="20">
        <v>210000</v>
      </c>
      <c r="H31" s="20">
        <v>105000</v>
      </c>
      <c r="I31" s="20">
        <v>0</v>
      </c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</row>
    <row r="32" spans="1:51" ht="25.5" customHeight="1" x14ac:dyDescent="0.25">
      <c r="A32" s="3" t="s">
        <v>91</v>
      </c>
      <c r="B32" s="18" t="s">
        <v>92</v>
      </c>
      <c r="C32" s="19">
        <f t="shared" si="9"/>
        <v>940000</v>
      </c>
      <c r="D32" s="20">
        <v>940000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</row>
    <row r="33" spans="1:51" ht="25.5" customHeight="1" x14ac:dyDescent="0.25">
      <c r="A33" s="3" t="s">
        <v>93</v>
      </c>
      <c r="B33" s="18" t="s">
        <v>94</v>
      </c>
      <c r="C33" s="19">
        <f t="shared" si="9"/>
        <v>1250000</v>
      </c>
      <c r="D33" s="20">
        <v>880000</v>
      </c>
      <c r="E33" s="20">
        <v>20000</v>
      </c>
      <c r="F33" s="20">
        <v>0</v>
      </c>
      <c r="G33" s="20">
        <v>250000</v>
      </c>
      <c r="H33" s="20">
        <v>100000</v>
      </c>
      <c r="I33" s="20">
        <v>0</v>
      </c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</row>
    <row r="34" spans="1:51" ht="25.5" customHeight="1" x14ac:dyDescent="0.25">
      <c r="A34" s="3" t="s">
        <v>95</v>
      </c>
      <c r="B34" s="18" t="s">
        <v>96</v>
      </c>
      <c r="C34" s="19">
        <f t="shared" si="9"/>
        <v>50000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50000</v>
      </c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</row>
    <row r="35" spans="1:51" ht="25.5" customHeight="1" x14ac:dyDescent="0.25">
      <c r="A35" s="3" t="s">
        <v>97</v>
      </c>
      <c r="B35" s="18" t="s">
        <v>98</v>
      </c>
      <c r="C35" s="19">
        <f t="shared" si="9"/>
        <v>5000</v>
      </c>
      <c r="D35" s="20">
        <v>2000</v>
      </c>
      <c r="E35" s="20">
        <v>0</v>
      </c>
      <c r="F35" s="20">
        <v>0</v>
      </c>
      <c r="G35" s="20">
        <v>0</v>
      </c>
      <c r="H35" s="20">
        <v>0</v>
      </c>
      <c r="I35" s="20">
        <v>3000</v>
      </c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</row>
    <row r="36" spans="1:51" ht="25.5" customHeight="1" x14ac:dyDescent="0.25">
      <c r="A36" s="3" t="s">
        <v>99</v>
      </c>
      <c r="B36" s="18" t="s">
        <v>100</v>
      </c>
      <c r="C36" s="19">
        <f t="shared" si="9"/>
        <v>101000</v>
      </c>
      <c r="D36" s="20">
        <v>50000</v>
      </c>
      <c r="E36" s="20">
        <v>2000</v>
      </c>
      <c r="F36" s="20">
        <v>9000</v>
      </c>
      <c r="G36" s="20">
        <v>38000</v>
      </c>
      <c r="H36" s="20">
        <v>2000</v>
      </c>
      <c r="I36" s="20">
        <v>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</row>
    <row r="37" spans="1:51" ht="25.5" customHeight="1" x14ac:dyDescent="0.25">
      <c r="A37" s="3" t="s">
        <v>101</v>
      </c>
      <c r="B37" s="18" t="s">
        <v>102</v>
      </c>
      <c r="C37" s="19">
        <f t="shared" si="9"/>
        <v>1535000</v>
      </c>
      <c r="D37" s="20">
        <f>880000+280000</f>
        <v>1160000</v>
      </c>
      <c r="E37" s="20">
        <v>100000</v>
      </c>
      <c r="F37" s="20">
        <v>0</v>
      </c>
      <c r="G37" s="20">
        <v>138000</v>
      </c>
      <c r="H37" s="20">
        <v>137000</v>
      </c>
      <c r="I37" s="20">
        <v>0</v>
      </c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</row>
    <row r="38" spans="1:51" ht="25.5" customHeight="1" x14ac:dyDescent="0.25">
      <c r="A38" s="3" t="s">
        <v>103</v>
      </c>
      <c r="B38" s="18" t="s">
        <v>104</v>
      </c>
      <c r="C38" s="19">
        <f>SUM(D38:I38)</f>
        <v>1700000</v>
      </c>
      <c r="D38" s="20">
        <v>0</v>
      </c>
      <c r="E38" s="20">
        <v>1699000</v>
      </c>
      <c r="F38" s="20">
        <v>0</v>
      </c>
      <c r="G38" s="20">
        <v>1000</v>
      </c>
      <c r="H38" s="20">
        <v>0</v>
      </c>
      <c r="I38" s="20">
        <v>0</v>
      </c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</row>
    <row r="39" spans="1:51" ht="25.5" customHeight="1" x14ac:dyDescent="0.25">
      <c r="A39" s="3" t="s">
        <v>105</v>
      </c>
      <c r="B39" s="18" t="s">
        <v>106</v>
      </c>
      <c r="C39" s="19">
        <f t="shared" si="9"/>
        <v>28650</v>
      </c>
      <c r="D39" s="20">
        <v>11550</v>
      </c>
      <c r="E39" s="20">
        <v>300</v>
      </c>
      <c r="F39" s="20">
        <v>600</v>
      </c>
      <c r="G39" s="20">
        <v>3600</v>
      </c>
      <c r="H39" s="20">
        <v>3600</v>
      </c>
      <c r="I39" s="20">
        <v>9000</v>
      </c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</row>
    <row r="40" spans="1:51" ht="25.5" customHeight="1" x14ac:dyDescent="0.25">
      <c r="A40" s="3" t="s">
        <v>107</v>
      </c>
      <c r="B40" s="18" t="s">
        <v>108</v>
      </c>
      <c r="C40" s="19">
        <f t="shared" si="9"/>
        <v>12000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12000</v>
      </c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</row>
    <row r="41" spans="1:51" ht="25.5" customHeight="1" x14ac:dyDescent="0.25">
      <c r="A41" s="3" t="s">
        <v>109</v>
      </c>
      <c r="B41" s="18" t="s">
        <v>110</v>
      </c>
      <c r="C41" s="19">
        <f t="shared" si="9"/>
        <v>249000</v>
      </c>
      <c r="D41" s="20">
        <v>50000</v>
      </c>
      <c r="E41" s="20">
        <v>35000</v>
      </c>
      <c r="F41" s="20">
        <v>65000</v>
      </c>
      <c r="G41" s="20">
        <v>10000</v>
      </c>
      <c r="H41" s="20">
        <v>0</v>
      </c>
      <c r="I41" s="20">
        <f>72000+17000</f>
        <v>89000</v>
      </c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</row>
    <row r="42" spans="1:51" ht="25.5" customHeight="1" x14ac:dyDescent="0.25">
      <c r="A42" s="3" t="s">
        <v>111</v>
      </c>
      <c r="B42" s="18" t="s">
        <v>112</v>
      </c>
      <c r="C42" s="19">
        <f t="shared" si="9"/>
        <v>446440</v>
      </c>
      <c r="D42" s="20">
        <v>200000</v>
      </c>
      <c r="E42" s="20">
        <v>0</v>
      </c>
      <c r="F42" s="20">
        <v>3000</v>
      </c>
      <c r="G42" s="20">
        <v>242000</v>
      </c>
      <c r="H42" s="20">
        <v>0</v>
      </c>
      <c r="I42" s="20">
        <v>1440</v>
      </c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</row>
    <row r="43" spans="1:51" ht="25.5" customHeight="1" x14ac:dyDescent="0.25">
      <c r="A43" s="14" t="s">
        <v>17</v>
      </c>
      <c r="B43" s="15" t="s">
        <v>113</v>
      </c>
      <c r="C43" s="16">
        <f t="shared" ref="C43:I43" si="10">SUM(C44:C46)</f>
        <v>247100</v>
      </c>
      <c r="D43" s="17">
        <f t="shared" si="10"/>
        <v>218100</v>
      </c>
      <c r="E43" s="17">
        <f t="shared" si="10"/>
        <v>0</v>
      </c>
      <c r="F43" s="17">
        <f t="shared" si="10"/>
        <v>0</v>
      </c>
      <c r="G43" s="17">
        <f t="shared" si="10"/>
        <v>0</v>
      </c>
      <c r="H43" s="17">
        <f t="shared" si="10"/>
        <v>0</v>
      </c>
      <c r="I43" s="17">
        <f t="shared" si="10"/>
        <v>29000</v>
      </c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</row>
    <row r="44" spans="1:51" ht="25.5" customHeight="1" x14ac:dyDescent="0.25">
      <c r="A44" s="3" t="s">
        <v>114</v>
      </c>
      <c r="B44" s="18" t="s">
        <v>115</v>
      </c>
      <c r="C44" s="19">
        <f>SUM(D44:I44)</f>
        <v>224000</v>
      </c>
      <c r="D44" s="20">
        <v>215000</v>
      </c>
      <c r="E44" s="20">
        <v>0</v>
      </c>
      <c r="F44" s="20">
        <v>0</v>
      </c>
      <c r="G44" s="20">
        <v>0</v>
      </c>
      <c r="H44" s="20">
        <v>0</v>
      </c>
      <c r="I44" s="20">
        <v>9000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</row>
    <row r="45" spans="1:51" ht="25.5" customHeight="1" x14ac:dyDescent="0.25">
      <c r="A45" s="3" t="s">
        <v>116</v>
      </c>
      <c r="B45" s="18" t="s">
        <v>117</v>
      </c>
      <c r="C45" s="19">
        <f t="shared" ref="C45:C46" si="11">SUM(D45:I45)</f>
        <v>22000</v>
      </c>
      <c r="D45" s="20">
        <v>2000</v>
      </c>
      <c r="E45" s="20">
        <v>0</v>
      </c>
      <c r="F45" s="20">
        <v>0</v>
      </c>
      <c r="G45" s="20">
        <v>0</v>
      </c>
      <c r="H45" s="20">
        <v>0</v>
      </c>
      <c r="I45" s="20">
        <v>20000</v>
      </c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</row>
    <row r="46" spans="1:51" ht="25.5" customHeight="1" x14ac:dyDescent="0.25">
      <c r="A46" s="3" t="s">
        <v>118</v>
      </c>
      <c r="B46" s="18" t="s">
        <v>119</v>
      </c>
      <c r="C46" s="19">
        <f t="shared" si="11"/>
        <v>1100</v>
      </c>
      <c r="D46" s="20">
        <v>1100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</row>
    <row r="47" spans="1:51" ht="25.5" customHeight="1" x14ac:dyDescent="0.25">
      <c r="A47" s="14" t="s">
        <v>18</v>
      </c>
      <c r="B47" s="15" t="s">
        <v>19</v>
      </c>
      <c r="C47" s="16">
        <f t="shared" ref="C47:I47" si="12">SUM(C48:C51)</f>
        <v>1998000</v>
      </c>
      <c r="D47" s="17">
        <f t="shared" si="12"/>
        <v>0</v>
      </c>
      <c r="E47" s="17">
        <f t="shared" si="12"/>
        <v>0</v>
      </c>
      <c r="F47" s="17">
        <f t="shared" si="12"/>
        <v>0</v>
      </c>
      <c r="G47" s="17">
        <f t="shared" si="12"/>
        <v>0</v>
      </c>
      <c r="H47" s="17">
        <f t="shared" si="12"/>
        <v>0</v>
      </c>
      <c r="I47" s="17">
        <f t="shared" si="12"/>
        <v>1998000</v>
      </c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</row>
    <row r="48" spans="1:51" ht="25.5" customHeight="1" x14ac:dyDescent="0.25">
      <c r="A48" s="3" t="s">
        <v>120</v>
      </c>
      <c r="B48" s="18" t="s">
        <v>121</v>
      </c>
      <c r="C48" s="19">
        <f>SUM(D48:I48)</f>
        <v>1473000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1473000</v>
      </c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</row>
    <row r="49" spans="1:51" ht="25.5" customHeight="1" x14ac:dyDescent="0.25">
      <c r="A49" s="3" t="s">
        <v>122</v>
      </c>
      <c r="B49" s="18" t="s">
        <v>123</v>
      </c>
      <c r="C49" s="19">
        <f t="shared" ref="C49:C51" si="13">SUM(D49:I49)</f>
        <v>475000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475000</v>
      </c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</row>
    <row r="50" spans="1:51" ht="25.5" customHeight="1" x14ac:dyDescent="0.25">
      <c r="A50" s="3" t="s">
        <v>124</v>
      </c>
      <c r="B50" s="18" t="s">
        <v>125</v>
      </c>
      <c r="C50" s="19">
        <f t="shared" si="13"/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</row>
    <row r="51" spans="1:51" ht="25.5" customHeight="1" x14ac:dyDescent="0.25">
      <c r="A51" s="3" t="s">
        <v>126</v>
      </c>
      <c r="B51" s="18" t="s">
        <v>127</v>
      </c>
      <c r="C51" s="19">
        <f t="shared" si="13"/>
        <v>50000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50000</v>
      </c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</row>
    <row r="52" spans="1:51" ht="25.5" customHeight="1" x14ac:dyDescent="0.25">
      <c r="A52" s="14" t="s">
        <v>20</v>
      </c>
      <c r="B52" s="15" t="s">
        <v>21</v>
      </c>
      <c r="C52" s="16">
        <f t="shared" ref="C52:I52" si="14">SUM(C53:C56)</f>
        <v>575700</v>
      </c>
      <c r="D52" s="17">
        <f t="shared" si="14"/>
        <v>295600</v>
      </c>
      <c r="E52" s="17">
        <f t="shared" si="14"/>
        <v>8050</v>
      </c>
      <c r="F52" s="17">
        <f t="shared" si="14"/>
        <v>15050</v>
      </c>
      <c r="G52" s="17">
        <f t="shared" si="14"/>
        <v>135950</v>
      </c>
      <c r="H52" s="17">
        <f t="shared" si="14"/>
        <v>40750</v>
      </c>
      <c r="I52" s="17">
        <f t="shared" si="14"/>
        <v>80300</v>
      </c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</row>
    <row r="53" spans="1:51" ht="25.5" customHeight="1" x14ac:dyDescent="0.25">
      <c r="A53" s="3" t="s">
        <v>128</v>
      </c>
      <c r="B53" s="18" t="s">
        <v>129</v>
      </c>
      <c r="C53" s="19">
        <f>SUM(D53:I53)</f>
        <v>420100</v>
      </c>
      <c r="D53" s="20">
        <v>250600</v>
      </c>
      <c r="E53" s="20">
        <v>5000</v>
      </c>
      <c r="F53" s="20">
        <v>0</v>
      </c>
      <c r="G53" s="20">
        <v>126700</v>
      </c>
      <c r="H53" s="20">
        <v>35700</v>
      </c>
      <c r="I53" s="20">
        <v>2100</v>
      </c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</row>
    <row r="54" spans="1:51" ht="25.5" customHeight="1" x14ac:dyDescent="0.25">
      <c r="A54" s="3" t="s">
        <v>130</v>
      </c>
      <c r="B54" s="18" t="s">
        <v>131</v>
      </c>
      <c r="C54" s="19">
        <f t="shared" ref="C54:C55" si="15">SUM(D54:I54)</f>
        <v>98200</v>
      </c>
      <c r="D54" s="20">
        <v>43000</v>
      </c>
      <c r="E54" s="20">
        <v>3000</v>
      </c>
      <c r="F54" s="20">
        <v>0</v>
      </c>
      <c r="G54" s="20">
        <v>9200</v>
      </c>
      <c r="H54" s="20">
        <v>5000</v>
      </c>
      <c r="I54" s="20">
        <v>38000</v>
      </c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</row>
    <row r="55" spans="1:51" ht="25.5" customHeight="1" x14ac:dyDescent="0.25">
      <c r="A55" s="3" t="s">
        <v>132</v>
      </c>
      <c r="B55" s="18" t="s">
        <v>133</v>
      </c>
      <c r="C55" s="19">
        <f t="shared" si="15"/>
        <v>16000</v>
      </c>
      <c r="D55" s="20">
        <v>1000</v>
      </c>
      <c r="E55" s="20">
        <v>0</v>
      </c>
      <c r="F55" s="20">
        <v>15000</v>
      </c>
      <c r="G55" s="20">
        <v>0</v>
      </c>
      <c r="H55" s="20">
        <v>0</v>
      </c>
      <c r="I55" s="20">
        <v>0</v>
      </c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</row>
    <row r="56" spans="1:51" ht="25.5" customHeight="1" x14ac:dyDescent="0.25">
      <c r="A56" s="3" t="s">
        <v>134</v>
      </c>
      <c r="B56" s="18" t="s">
        <v>135</v>
      </c>
      <c r="C56" s="19">
        <f>SUM(D56:I56)</f>
        <v>41400</v>
      </c>
      <c r="D56" s="20">
        <v>1000</v>
      </c>
      <c r="E56" s="20">
        <v>50</v>
      </c>
      <c r="F56" s="20">
        <v>50</v>
      </c>
      <c r="G56" s="20">
        <v>50</v>
      </c>
      <c r="H56" s="20">
        <v>50</v>
      </c>
      <c r="I56" s="20">
        <v>40200</v>
      </c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</row>
    <row r="57" spans="1:51" ht="25.5" customHeight="1" x14ac:dyDescent="0.25">
      <c r="A57" s="14" t="s">
        <v>22</v>
      </c>
      <c r="B57" s="15" t="s">
        <v>23</v>
      </c>
      <c r="C57" s="16">
        <f t="shared" ref="C57:I57" si="16">SUM(C58:C59)</f>
        <v>2950000</v>
      </c>
      <c r="D57" s="17">
        <f t="shared" si="16"/>
        <v>1403000</v>
      </c>
      <c r="E57" s="17">
        <f t="shared" si="16"/>
        <v>200000</v>
      </c>
      <c r="F57" s="17">
        <f t="shared" si="16"/>
        <v>0</v>
      </c>
      <c r="G57" s="17">
        <f t="shared" si="16"/>
        <v>1113000</v>
      </c>
      <c r="H57" s="17">
        <f t="shared" si="16"/>
        <v>230000</v>
      </c>
      <c r="I57" s="17">
        <f t="shared" si="16"/>
        <v>4000</v>
      </c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</row>
    <row r="58" spans="1:51" ht="25.5" customHeight="1" x14ac:dyDescent="0.25">
      <c r="A58" s="3" t="s">
        <v>136</v>
      </c>
      <c r="B58" s="18" t="s">
        <v>137</v>
      </c>
      <c r="C58" s="19">
        <f>SUM(D58:I58)</f>
        <v>2912000</v>
      </c>
      <c r="D58" s="20">
        <v>1400000</v>
      </c>
      <c r="E58" s="20">
        <f>150000+50000</f>
        <v>200000</v>
      </c>
      <c r="F58" s="20">
        <v>0</v>
      </c>
      <c r="G58" s="20">
        <v>1078000</v>
      </c>
      <c r="H58" s="20">
        <v>230000</v>
      </c>
      <c r="I58" s="20">
        <v>4000</v>
      </c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</row>
    <row r="59" spans="1:51" ht="25.5" customHeight="1" x14ac:dyDescent="0.25">
      <c r="A59" s="3" t="s">
        <v>138</v>
      </c>
      <c r="B59" s="18" t="s">
        <v>139</v>
      </c>
      <c r="C59" s="19">
        <f>SUM(D59:I59)</f>
        <v>38000</v>
      </c>
      <c r="D59" s="20">
        <v>3000</v>
      </c>
      <c r="E59" s="20">
        <v>0</v>
      </c>
      <c r="F59" s="20">
        <v>0</v>
      </c>
      <c r="G59" s="20">
        <v>35000</v>
      </c>
      <c r="H59" s="20">
        <v>0</v>
      </c>
      <c r="I59" s="20">
        <v>0</v>
      </c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</row>
    <row r="60" spans="1:51" ht="25.5" customHeight="1" x14ac:dyDescent="0.25">
      <c r="A60" s="14" t="s">
        <v>24</v>
      </c>
      <c r="B60" s="15" t="s">
        <v>25</v>
      </c>
      <c r="C60" s="16">
        <f t="shared" ref="C60:I60" si="17">C61+C62+C63+C64</f>
        <v>11224215.039999999</v>
      </c>
      <c r="D60" s="17">
        <f t="shared" si="17"/>
        <v>0</v>
      </c>
      <c r="E60" s="17">
        <f t="shared" si="17"/>
        <v>0</v>
      </c>
      <c r="F60" s="17">
        <f t="shared" si="17"/>
        <v>11104215.039999999</v>
      </c>
      <c r="G60" s="17">
        <f t="shared" si="17"/>
        <v>120000</v>
      </c>
      <c r="H60" s="17">
        <f t="shared" si="17"/>
        <v>0</v>
      </c>
      <c r="I60" s="17">
        <f t="shared" si="17"/>
        <v>0</v>
      </c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</row>
    <row r="61" spans="1:51" ht="25.5" customHeight="1" x14ac:dyDescent="0.25">
      <c r="A61" s="3" t="s">
        <v>140</v>
      </c>
      <c r="B61" s="18" t="s">
        <v>141</v>
      </c>
      <c r="C61" s="19">
        <f>SUM(D61:I61)</f>
        <v>50000</v>
      </c>
      <c r="D61" s="20">
        <v>0</v>
      </c>
      <c r="E61" s="20">
        <v>0</v>
      </c>
      <c r="F61" s="20">
        <v>0</v>
      </c>
      <c r="G61" s="20">
        <v>50000</v>
      </c>
      <c r="H61" s="20">
        <v>0</v>
      </c>
      <c r="I61" s="20">
        <v>0</v>
      </c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</row>
    <row r="62" spans="1:51" ht="25.5" customHeight="1" x14ac:dyDescent="0.25">
      <c r="A62" s="3" t="s">
        <v>142</v>
      </c>
      <c r="B62" s="18" t="s">
        <v>143</v>
      </c>
      <c r="C62" s="19">
        <f>SUM(D62:I62)</f>
        <v>10131401.039999999</v>
      </c>
      <c r="D62" s="20">
        <v>0</v>
      </c>
      <c r="E62" s="20">
        <v>0</v>
      </c>
      <c r="F62" s="20">
        <f>10144401.04-17000+4000</f>
        <v>10131401.039999999</v>
      </c>
      <c r="G62" s="20">
        <v>0</v>
      </c>
      <c r="H62" s="20">
        <v>0</v>
      </c>
      <c r="I62" s="20">
        <v>0</v>
      </c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</row>
    <row r="63" spans="1:51" ht="25.5" customHeight="1" x14ac:dyDescent="0.25">
      <c r="A63" s="3" t="s">
        <v>144</v>
      </c>
      <c r="B63" s="18" t="s">
        <v>145</v>
      </c>
      <c r="C63" s="19">
        <f t="shared" ref="C63" si="18">SUM(D63:I63)</f>
        <v>70000</v>
      </c>
      <c r="D63" s="20">
        <v>0</v>
      </c>
      <c r="E63" s="20">
        <v>0</v>
      </c>
      <c r="F63" s="20">
        <v>0</v>
      </c>
      <c r="G63" s="20">
        <v>70000</v>
      </c>
      <c r="H63" s="20">
        <v>0</v>
      </c>
      <c r="I63" s="20">
        <v>0</v>
      </c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</row>
    <row r="64" spans="1:51" ht="25.5" customHeight="1" x14ac:dyDescent="0.25">
      <c r="A64" s="3" t="s">
        <v>146</v>
      </c>
      <c r="B64" s="18" t="s">
        <v>147</v>
      </c>
      <c r="C64" s="19">
        <v>972814</v>
      </c>
      <c r="D64" s="20">
        <v>0</v>
      </c>
      <c r="E64" s="20">
        <v>0</v>
      </c>
      <c r="F64" s="20">
        <v>972814</v>
      </c>
      <c r="G64" s="20">
        <v>0</v>
      </c>
      <c r="H64" s="20">
        <v>0</v>
      </c>
      <c r="I64" s="20">
        <v>0</v>
      </c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</row>
    <row r="65" spans="1:51" ht="25.5" customHeight="1" x14ac:dyDescent="0.25">
      <c r="A65" s="14" t="s">
        <v>26</v>
      </c>
      <c r="B65" s="15" t="s">
        <v>27</v>
      </c>
      <c r="C65" s="16">
        <f t="shared" ref="C65:I65" si="19">SUM(C66:C68)</f>
        <v>140500</v>
      </c>
      <c r="D65" s="17">
        <f t="shared" si="19"/>
        <v>25000</v>
      </c>
      <c r="E65" s="17">
        <f t="shared" si="19"/>
        <v>3000</v>
      </c>
      <c r="F65" s="17">
        <f t="shared" si="19"/>
        <v>15000</v>
      </c>
      <c r="G65" s="17">
        <f t="shared" si="19"/>
        <v>2000</v>
      </c>
      <c r="H65" s="17">
        <f t="shared" si="19"/>
        <v>500</v>
      </c>
      <c r="I65" s="17">
        <f t="shared" si="19"/>
        <v>95000</v>
      </c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</row>
    <row r="66" spans="1:51" ht="25.5" customHeight="1" x14ac:dyDescent="0.25">
      <c r="A66" s="3" t="s">
        <v>148</v>
      </c>
      <c r="B66" s="18" t="s">
        <v>149</v>
      </c>
      <c r="C66" s="19">
        <f>SUM(D66:I66)</f>
        <v>35000</v>
      </c>
      <c r="D66" s="20">
        <v>20000</v>
      </c>
      <c r="E66" s="20">
        <v>0</v>
      </c>
      <c r="F66" s="20">
        <v>15000</v>
      </c>
      <c r="G66" s="20">
        <v>0</v>
      </c>
      <c r="H66" s="20">
        <v>0</v>
      </c>
      <c r="I66" s="20">
        <v>0</v>
      </c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</row>
    <row r="67" spans="1:51" ht="25.5" customHeight="1" x14ac:dyDescent="0.25">
      <c r="A67" s="3" t="s">
        <v>150</v>
      </c>
      <c r="B67" s="18" t="s">
        <v>151</v>
      </c>
      <c r="C67" s="19">
        <f t="shared" ref="C67:C68" si="20">SUM(D67:I67)</f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</row>
    <row r="68" spans="1:51" ht="25.5" customHeight="1" x14ac:dyDescent="0.25">
      <c r="A68" s="3" t="s">
        <v>152</v>
      </c>
      <c r="B68" s="18" t="s">
        <v>153</v>
      </c>
      <c r="C68" s="19">
        <f t="shared" si="20"/>
        <v>105500</v>
      </c>
      <c r="D68" s="20">
        <v>5000</v>
      </c>
      <c r="E68" s="20">
        <v>3000</v>
      </c>
      <c r="F68" s="20">
        <v>0</v>
      </c>
      <c r="G68" s="20">
        <v>2000</v>
      </c>
      <c r="H68" s="20">
        <v>500</v>
      </c>
      <c r="I68" s="20">
        <v>95000</v>
      </c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</row>
    <row r="69" spans="1:51" ht="25.5" customHeight="1" x14ac:dyDescent="0.25">
      <c r="A69" s="25"/>
      <c r="B69" s="2" t="s">
        <v>28</v>
      </c>
      <c r="C69" s="4">
        <f>C23+C26+C43+C47+C52+C57+C60+C65</f>
        <v>25267705.039999999</v>
      </c>
      <c r="D69" s="4">
        <f>D23+D26+D43+D4+D47+D52+D57+D60+D65</f>
        <v>6409050</v>
      </c>
      <c r="E69" s="4">
        <f>E23+E26+E43+E4+E47+E52+E57+E60+E65</f>
        <v>2280850</v>
      </c>
      <c r="F69" s="4">
        <f>F23+F26+F43+F47+F52+F57+F60+F65</f>
        <v>11219365.039999999</v>
      </c>
      <c r="G69" s="4">
        <f>G23+G26+G43+G4+G47+G52+G57+G60+G65</f>
        <v>2283350</v>
      </c>
      <c r="H69" s="4">
        <f>H23+H26+H43+H4+H47+H52+H57+H60+H65</f>
        <v>622850</v>
      </c>
      <c r="I69" s="4">
        <f>I23+I26+I43+I4+I47+I52+I57+I60+I65</f>
        <v>2452240</v>
      </c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</row>
    <row r="70" spans="1:51" ht="9" customHeight="1" x14ac:dyDescent="0.25">
      <c r="A70" s="26"/>
      <c r="B70" s="27"/>
      <c r="C70" s="28"/>
      <c r="D70" s="28"/>
      <c r="E70" s="28"/>
      <c r="F70" s="28"/>
      <c r="G70" s="28"/>
      <c r="H70" s="28"/>
      <c r="I70" s="28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</row>
    <row r="71" spans="1:51" ht="25.5" customHeight="1" x14ac:dyDescent="0.25">
      <c r="A71" s="25"/>
      <c r="B71" s="2" t="s">
        <v>29</v>
      </c>
      <c r="C71" s="4">
        <f>C20-C69</f>
        <v>463000</v>
      </c>
      <c r="D71" s="4">
        <f t="shared" ref="D71:I71" si="21">D20-D69</f>
        <v>168000</v>
      </c>
      <c r="E71" s="4">
        <f t="shared" si="21"/>
        <v>5000</v>
      </c>
      <c r="F71" s="4">
        <f t="shared" si="21"/>
        <v>30000</v>
      </c>
      <c r="G71" s="4">
        <f t="shared" si="21"/>
        <v>60000</v>
      </c>
      <c r="H71" s="4">
        <f t="shared" si="21"/>
        <v>40000</v>
      </c>
      <c r="I71" s="4">
        <f t="shared" si="21"/>
        <v>160000</v>
      </c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</row>
    <row r="72" spans="1:51" ht="9" customHeight="1" x14ac:dyDescent="0.25">
      <c r="A72" s="26"/>
      <c r="B72" s="27"/>
      <c r="C72" s="28"/>
      <c r="D72" s="28"/>
      <c r="E72" s="28"/>
      <c r="F72" s="28"/>
      <c r="G72" s="28"/>
      <c r="H72" s="28"/>
      <c r="I72" s="28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</row>
    <row r="73" spans="1:51" ht="25.5" customHeight="1" x14ac:dyDescent="0.25">
      <c r="A73" s="2" t="s">
        <v>30</v>
      </c>
      <c r="B73" s="2" t="s">
        <v>31</v>
      </c>
      <c r="C73" s="4">
        <f t="shared" ref="C73:H73" si="22">C74-C76</f>
        <v>-13000</v>
      </c>
      <c r="D73" s="4">
        <f t="shared" si="22"/>
        <v>2000</v>
      </c>
      <c r="E73" s="4">
        <f t="shared" si="22"/>
        <v>0</v>
      </c>
      <c r="F73" s="4">
        <f t="shared" si="22"/>
        <v>5000</v>
      </c>
      <c r="G73" s="4">
        <f t="shared" si="22"/>
        <v>0</v>
      </c>
      <c r="H73" s="4">
        <f t="shared" si="22"/>
        <v>0</v>
      </c>
      <c r="I73" s="4">
        <f>I74-I76</f>
        <v>-20000</v>
      </c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</row>
    <row r="74" spans="1:51" ht="25.5" customHeight="1" x14ac:dyDescent="0.25">
      <c r="A74" s="14" t="s">
        <v>32</v>
      </c>
      <c r="B74" s="15" t="s">
        <v>33</v>
      </c>
      <c r="C74" s="16">
        <f t="shared" ref="C74:I74" si="23">SUM(C75)</f>
        <v>7000</v>
      </c>
      <c r="D74" s="17">
        <f t="shared" si="23"/>
        <v>2000</v>
      </c>
      <c r="E74" s="17">
        <f t="shared" si="23"/>
        <v>0</v>
      </c>
      <c r="F74" s="17">
        <f t="shared" si="23"/>
        <v>5000</v>
      </c>
      <c r="G74" s="17">
        <f t="shared" si="23"/>
        <v>0</v>
      </c>
      <c r="H74" s="17">
        <f t="shared" si="23"/>
        <v>0</v>
      </c>
      <c r="I74" s="17">
        <f t="shared" si="23"/>
        <v>0</v>
      </c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</row>
    <row r="75" spans="1:51" ht="25.5" customHeight="1" x14ac:dyDescent="0.25">
      <c r="A75" s="3" t="s">
        <v>154</v>
      </c>
      <c r="B75" s="18" t="s">
        <v>155</v>
      </c>
      <c r="C75" s="19">
        <f>SUM(D75:I75)</f>
        <v>7000</v>
      </c>
      <c r="D75" s="20">
        <v>2000</v>
      </c>
      <c r="E75" s="20">
        <v>0</v>
      </c>
      <c r="F75" s="20">
        <v>5000</v>
      </c>
      <c r="G75" s="20">
        <v>0</v>
      </c>
      <c r="H75" s="20">
        <v>0</v>
      </c>
      <c r="I75" s="20">
        <v>0</v>
      </c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</row>
    <row r="76" spans="1:51" ht="25.5" customHeight="1" x14ac:dyDescent="0.25">
      <c r="A76" s="14" t="s">
        <v>34</v>
      </c>
      <c r="B76" s="15" t="s">
        <v>35</v>
      </c>
      <c r="C76" s="16">
        <f t="shared" ref="C76:I76" si="24">SUM(C77:C79)</f>
        <v>20000</v>
      </c>
      <c r="D76" s="17">
        <f t="shared" si="24"/>
        <v>0</v>
      </c>
      <c r="E76" s="17">
        <f t="shared" si="24"/>
        <v>0</v>
      </c>
      <c r="F76" s="17">
        <f t="shared" si="24"/>
        <v>0</v>
      </c>
      <c r="G76" s="17">
        <f t="shared" si="24"/>
        <v>0</v>
      </c>
      <c r="H76" s="17">
        <f t="shared" si="24"/>
        <v>0</v>
      </c>
      <c r="I76" s="17">
        <f t="shared" si="24"/>
        <v>20000</v>
      </c>
    </row>
    <row r="77" spans="1:51" ht="25.5" customHeight="1" x14ac:dyDescent="0.25">
      <c r="A77" s="3" t="s">
        <v>156</v>
      </c>
      <c r="B77" s="18" t="s">
        <v>157</v>
      </c>
      <c r="C77" s="19">
        <f>SUM(D77:I77)</f>
        <v>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</row>
    <row r="78" spans="1:51" ht="25.5" customHeight="1" x14ac:dyDescent="0.25">
      <c r="A78" s="3" t="s">
        <v>158</v>
      </c>
      <c r="B78" s="18" t="s">
        <v>159</v>
      </c>
      <c r="C78" s="19">
        <f t="shared" ref="C78:C79" si="25">SUM(D78:I78)</f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</row>
    <row r="79" spans="1:51" ht="25.5" customHeight="1" x14ac:dyDescent="0.25">
      <c r="A79" s="3" t="s">
        <v>160</v>
      </c>
      <c r="B79" s="18" t="s">
        <v>161</v>
      </c>
      <c r="C79" s="19">
        <f t="shared" si="25"/>
        <v>20000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20000</v>
      </c>
    </row>
    <row r="80" spans="1:51" ht="25.5" customHeight="1" x14ac:dyDescent="0.25">
      <c r="A80" s="2" t="s">
        <v>36</v>
      </c>
      <c r="B80" s="2" t="s">
        <v>37</v>
      </c>
      <c r="C80" s="4">
        <f t="shared" ref="C80:I80" si="26">C82-C83</f>
        <v>0</v>
      </c>
      <c r="D80" s="4">
        <f t="shared" si="26"/>
        <v>0</v>
      </c>
      <c r="E80" s="4">
        <f t="shared" si="26"/>
        <v>0</v>
      </c>
      <c r="F80" s="4">
        <f t="shared" si="26"/>
        <v>0</v>
      </c>
      <c r="G80" s="4">
        <f t="shared" si="26"/>
        <v>0</v>
      </c>
      <c r="H80" s="4">
        <f t="shared" si="26"/>
        <v>0</v>
      </c>
      <c r="I80" s="4">
        <f t="shared" si="26"/>
        <v>0</v>
      </c>
    </row>
    <row r="81" spans="1:9" ht="25.5" customHeight="1" x14ac:dyDescent="0.25">
      <c r="A81" s="3" t="s">
        <v>38</v>
      </c>
      <c r="B81" s="18" t="s">
        <v>39</v>
      </c>
      <c r="C81" s="19">
        <f t="shared" ref="C81:I81" si="27">C82-C83</f>
        <v>0</v>
      </c>
      <c r="D81" s="20">
        <f t="shared" si="27"/>
        <v>0</v>
      </c>
      <c r="E81" s="20">
        <f t="shared" si="27"/>
        <v>0</v>
      </c>
      <c r="F81" s="20">
        <f t="shared" si="27"/>
        <v>0</v>
      </c>
      <c r="G81" s="20">
        <f t="shared" si="27"/>
        <v>0</v>
      </c>
      <c r="H81" s="20">
        <f t="shared" si="27"/>
        <v>0</v>
      </c>
      <c r="I81" s="20">
        <f t="shared" si="27"/>
        <v>0</v>
      </c>
    </row>
    <row r="82" spans="1:9" ht="25.5" customHeight="1" x14ac:dyDescent="0.25">
      <c r="A82" s="3" t="s">
        <v>162</v>
      </c>
      <c r="B82" s="18" t="s">
        <v>40</v>
      </c>
      <c r="C82" s="19">
        <v>0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</row>
    <row r="83" spans="1:9" ht="25.5" customHeight="1" x14ac:dyDescent="0.25">
      <c r="A83" s="3" t="s">
        <v>163</v>
      </c>
      <c r="B83" s="18" t="s">
        <v>41</v>
      </c>
      <c r="C83" s="19">
        <v>0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</row>
    <row r="84" spans="1:9" ht="25.5" customHeight="1" x14ac:dyDescent="0.25">
      <c r="A84" s="2"/>
      <c r="B84" s="2" t="s">
        <v>42</v>
      </c>
      <c r="C84" s="4">
        <f>C71+C73+C80</f>
        <v>450000</v>
      </c>
      <c r="D84" s="4">
        <f>D71+D73+D80</f>
        <v>170000</v>
      </c>
      <c r="E84" s="4">
        <f t="shared" ref="E84:I84" si="28">E71+E73+E80</f>
        <v>5000</v>
      </c>
      <c r="F84" s="4">
        <f t="shared" si="28"/>
        <v>35000</v>
      </c>
      <c r="G84" s="4">
        <f t="shared" si="28"/>
        <v>60000</v>
      </c>
      <c r="H84" s="4">
        <f t="shared" si="28"/>
        <v>40000</v>
      </c>
      <c r="I84" s="4">
        <f t="shared" si="28"/>
        <v>140000</v>
      </c>
    </row>
    <row r="85" spans="1:9" ht="9" customHeight="1" x14ac:dyDescent="0.25">
      <c r="A85" s="27"/>
      <c r="B85" s="27"/>
      <c r="C85" s="28"/>
      <c r="D85" s="28"/>
      <c r="E85" s="28"/>
      <c r="F85" s="28"/>
      <c r="G85" s="28"/>
      <c r="H85" s="28"/>
      <c r="I85" s="28"/>
    </row>
    <row r="86" spans="1:9" ht="25.5" customHeight="1" x14ac:dyDescent="0.25">
      <c r="A86" s="1" t="s">
        <v>43</v>
      </c>
      <c r="B86" s="2" t="s">
        <v>44</v>
      </c>
      <c r="C86" s="4">
        <f>SUM(D86:I86)</f>
        <v>450000</v>
      </c>
      <c r="D86" s="4">
        <v>170000</v>
      </c>
      <c r="E86" s="4">
        <v>5000</v>
      </c>
      <c r="F86" s="4">
        <v>35000</v>
      </c>
      <c r="G86" s="4">
        <v>60000</v>
      </c>
      <c r="H86" s="4">
        <v>40000</v>
      </c>
      <c r="I86" s="4">
        <v>140000</v>
      </c>
    </row>
    <row r="87" spans="1:9" ht="9" customHeight="1" x14ac:dyDescent="0.25">
      <c r="A87" s="30"/>
      <c r="B87" s="27"/>
      <c r="C87" s="28"/>
      <c r="D87" s="28"/>
      <c r="E87" s="28"/>
      <c r="F87" s="28">
        <v>28</v>
      </c>
      <c r="G87" s="28"/>
      <c r="H87" s="28"/>
      <c r="I87" s="28"/>
    </row>
    <row r="88" spans="1:9" ht="25.5" customHeight="1" x14ac:dyDescent="0.25">
      <c r="A88" s="2"/>
      <c r="B88" s="2" t="s">
        <v>45</v>
      </c>
      <c r="C88" s="4">
        <f t="shared" ref="C88:I88" si="29">C84-C86</f>
        <v>0</v>
      </c>
      <c r="D88" s="4">
        <f>D84-D86</f>
        <v>0</v>
      </c>
      <c r="E88" s="4">
        <f t="shared" si="29"/>
        <v>0</v>
      </c>
      <c r="F88" s="4">
        <f>F84-F86</f>
        <v>0</v>
      </c>
      <c r="G88" s="4">
        <f t="shared" si="29"/>
        <v>0</v>
      </c>
      <c r="H88" s="4">
        <f t="shared" si="29"/>
        <v>0</v>
      </c>
      <c r="I88" s="4">
        <f t="shared" si="29"/>
        <v>0</v>
      </c>
    </row>
    <row r="92" spans="1:9" x14ac:dyDescent="0.25">
      <c r="D92" s="32"/>
    </row>
    <row r="93" spans="1:9" x14ac:dyDescent="0.25">
      <c r="E93" s="32"/>
    </row>
  </sheetData>
  <mergeCells count="1">
    <mergeCell ref="A1:I1"/>
  </mergeCells>
  <pageMargins left="0.47244094488188981" right="0.23622047244094491" top="0.27559055118110237" bottom="0.31496062992125984" header="0.15748031496062992" footer="0.19685039370078741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88"/>
  <sheetViews>
    <sheetView topLeftCell="A79" zoomScale="115" zoomScaleNormal="115" workbookViewId="0">
      <selection activeCell="C13" sqref="C13"/>
    </sheetView>
  </sheetViews>
  <sheetFormatPr defaultColWidth="12.5703125" defaultRowHeight="15" x14ac:dyDescent="0.25"/>
  <cols>
    <col min="1" max="1" width="8.28515625" style="7" bestFit="1" customWidth="1"/>
    <col min="2" max="2" width="74.42578125" style="31" customWidth="1"/>
    <col min="3" max="9" width="18.5703125" style="31" customWidth="1"/>
    <col min="10" max="48" width="8.5703125" style="31" customWidth="1"/>
    <col min="49" max="16384" width="12.5703125" style="31"/>
  </cols>
  <sheetData>
    <row r="1" spans="1:48" ht="30" customHeight="1" x14ac:dyDescent="0.35">
      <c r="A1" s="33" t="s">
        <v>165</v>
      </c>
      <c r="B1" s="33"/>
      <c r="C1" s="33"/>
      <c r="D1" s="33"/>
      <c r="E1" s="33"/>
      <c r="F1" s="33"/>
      <c r="G1" s="33"/>
      <c r="H1" s="33"/>
      <c r="I1" s="33"/>
    </row>
    <row r="2" spans="1:48" s="12" customFormat="1" ht="75.75" customHeight="1" x14ac:dyDescent="0.3">
      <c r="A2" s="8"/>
      <c r="B2" s="9"/>
      <c r="C2" s="10" t="s">
        <v>46</v>
      </c>
      <c r="D2" s="11" t="s">
        <v>47</v>
      </c>
      <c r="E2" s="11" t="s">
        <v>48</v>
      </c>
      <c r="F2" s="11" t="s">
        <v>49</v>
      </c>
      <c r="G2" s="11" t="s">
        <v>50</v>
      </c>
      <c r="H2" s="11" t="s">
        <v>51</v>
      </c>
      <c r="I2" s="11" t="s">
        <v>52</v>
      </c>
    </row>
    <row r="3" spans="1:48" ht="25.5" customHeight="1" x14ac:dyDescent="0.25">
      <c r="A3" s="1" t="s">
        <v>0</v>
      </c>
      <c r="B3" s="2" t="s">
        <v>1</v>
      </c>
      <c r="C3" s="4"/>
      <c r="D3" s="4"/>
      <c r="E3" s="4"/>
      <c r="F3" s="4"/>
      <c r="G3" s="4"/>
      <c r="H3" s="4"/>
      <c r="I3" s="4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</row>
    <row r="4" spans="1:48" ht="25.5" customHeight="1" x14ac:dyDescent="0.25">
      <c r="A4" s="14" t="s">
        <v>2</v>
      </c>
      <c r="B4" s="15" t="s">
        <v>3</v>
      </c>
      <c r="C4" s="16">
        <f t="shared" ref="C4:I4" si="0">SUM(C5)</f>
        <v>2600000</v>
      </c>
      <c r="D4" s="17">
        <f t="shared" si="0"/>
        <v>0</v>
      </c>
      <c r="E4" s="17">
        <f t="shared" si="0"/>
        <v>0</v>
      </c>
      <c r="F4" s="17">
        <f t="shared" si="0"/>
        <v>2600000</v>
      </c>
      <c r="G4" s="17">
        <f t="shared" si="0"/>
        <v>0</v>
      </c>
      <c r="H4" s="17">
        <f t="shared" si="0"/>
        <v>0</v>
      </c>
      <c r="I4" s="17">
        <f t="shared" si="0"/>
        <v>0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</row>
    <row r="5" spans="1:48" ht="25.5" customHeight="1" x14ac:dyDescent="0.25">
      <c r="A5" s="3" t="s">
        <v>53</v>
      </c>
      <c r="B5" s="18" t="s">
        <v>54</v>
      </c>
      <c r="C5" s="19">
        <f>SUM(D5:I5)</f>
        <v>2600000</v>
      </c>
      <c r="D5" s="20">
        <v>0</v>
      </c>
      <c r="E5" s="20">
        <v>0</v>
      </c>
      <c r="F5" s="20">
        <v>2600000</v>
      </c>
      <c r="G5" s="20">
        <v>0</v>
      </c>
      <c r="H5" s="20">
        <v>0</v>
      </c>
      <c r="I5" s="20">
        <v>0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</row>
    <row r="6" spans="1:48" ht="25.5" customHeight="1" x14ac:dyDescent="0.25">
      <c r="A6" s="14" t="s">
        <v>4</v>
      </c>
      <c r="B6" s="15" t="s">
        <v>5</v>
      </c>
      <c r="C6" s="16">
        <f t="shared" ref="C6:I6" si="1">SUM(C7:C10)</f>
        <v>3509000</v>
      </c>
      <c r="D6" s="17">
        <f t="shared" si="1"/>
        <v>3503000</v>
      </c>
      <c r="E6" s="17">
        <f t="shared" si="1"/>
        <v>0</v>
      </c>
      <c r="F6" s="17">
        <f t="shared" si="1"/>
        <v>0</v>
      </c>
      <c r="G6" s="17">
        <f t="shared" si="1"/>
        <v>6000</v>
      </c>
      <c r="H6" s="17">
        <f t="shared" si="1"/>
        <v>0</v>
      </c>
      <c r="I6" s="17">
        <f t="shared" si="1"/>
        <v>0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5.5" customHeight="1" x14ac:dyDescent="0.25">
      <c r="A7" s="3" t="s">
        <v>55</v>
      </c>
      <c r="B7" s="18" t="s">
        <v>56</v>
      </c>
      <c r="C7" s="19">
        <f>SUM(D7:I7)</f>
        <v>9000</v>
      </c>
      <c r="D7" s="20">
        <v>3000</v>
      </c>
      <c r="E7" s="20">
        <v>0</v>
      </c>
      <c r="F7" s="20">
        <v>0</v>
      </c>
      <c r="G7" s="20">
        <v>6000</v>
      </c>
      <c r="H7" s="20">
        <v>0</v>
      </c>
      <c r="I7" s="20">
        <v>0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</row>
    <row r="8" spans="1:48" ht="25.5" customHeight="1" x14ac:dyDescent="0.25">
      <c r="A8" s="3" t="s">
        <v>57</v>
      </c>
      <c r="B8" s="18" t="s">
        <v>58</v>
      </c>
      <c r="C8" s="19">
        <f>SUM(D8:I8)</f>
        <v>3500000</v>
      </c>
      <c r="D8" s="20">
        <v>3500000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</row>
    <row r="9" spans="1:48" ht="25.5" customHeight="1" x14ac:dyDescent="0.25">
      <c r="A9" s="3" t="s">
        <v>59</v>
      </c>
      <c r="B9" s="18" t="s">
        <v>60</v>
      </c>
      <c r="C9" s="19">
        <f>SUM(D9:I9)</f>
        <v>0</v>
      </c>
      <c r="D9" s="20">
        <v>0</v>
      </c>
      <c r="E9" s="20">
        <v>0</v>
      </c>
      <c r="F9" s="20">
        <v>0</v>
      </c>
      <c r="G9" s="20"/>
      <c r="H9" s="20">
        <v>0</v>
      </c>
      <c r="I9" s="20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</row>
    <row r="10" spans="1:48" ht="25.5" customHeight="1" x14ac:dyDescent="0.25">
      <c r="A10" s="3" t="s">
        <v>61</v>
      </c>
      <c r="B10" s="18" t="s">
        <v>62</v>
      </c>
      <c r="C10" s="19">
        <f>SUM(D10:I10)</f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</row>
    <row r="11" spans="1:48" ht="25.5" customHeight="1" x14ac:dyDescent="0.25">
      <c r="A11" s="14" t="s">
        <v>6</v>
      </c>
      <c r="B11" s="15" t="s">
        <v>7</v>
      </c>
      <c r="C11" s="16">
        <f t="shared" ref="C11:I11" si="2">C12+C13+C14</f>
        <v>18711751.119999997</v>
      </c>
      <c r="D11" s="17">
        <f t="shared" si="2"/>
        <v>2942050</v>
      </c>
      <c r="E11" s="17">
        <f t="shared" si="2"/>
        <v>2018310</v>
      </c>
      <c r="F11" s="17">
        <f t="shared" si="2"/>
        <v>8308531.1200000001</v>
      </c>
      <c r="G11" s="17">
        <f t="shared" si="2"/>
        <v>2252710</v>
      </c>
      <c r="H11" s="17">
        <f t="shared" si="2"/>
        <v>639805</v>
      </c>
      <c r="I11" s="17">
        <f t="shared" si="2"/>
        <v>2550345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</row>
    <row r="12" spans="1:48" s="23" customFormat="1" ht="25.5" customHeight="1" x14ac:dyDescent="0.25">
      <c r="A12" s="5" t="s">
        <v>63</v>
      </c>
      <c r="B12" s="21" t="s">
        <v>64</v>
      </c>
      <c r="C12" s="19">
        <v>15761751.119999999</v>
      </c>
      <c r="D12" s="20">
        <v>1539050</v>
      </c>
      <c r="E12" s="20">
        <v>1818310</v>
      </c>
      <c r="F12" s="20">
        <f>8304531.12+4000</f>
        <v>8308531.1200000001</v>
      </c>
      <c r="G12" s="20">
        <v>1139710</v>
      </c>
      <c r="H12" s="20">
        <v>409805</v>
      </c>
      <c r="I12" s="20">
        <f>2550345-4000</f>
        <v>2546345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</row>
    <row r="13" spans="1:48" ht="25.5" customHeight="1" x14ac:dyDescent="0.25">
      <c r="A13" s="3" t="s">
        <v>65</v>
      </c>
      <c r="B13" s="18" t="s">
        <v>66</v>
      </c>
      <c r="C13" s="19">
        <f>SUM(D13:I13)</f>
        <v>0</v>
      </c>
      <c r="D13" s="20">
        <v>0</v>
      </c>
      <c r="E13" s="20">
        <v>0</v>
      </c>
      <c r="F13" s="20">
        <v>0</v>
      </c>
      <c r="G13" s="20"/>
      <c r="H13" s="20">
        <v>0</v>
      </c>
      <c r="I13" s="20">
        <v>0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</row>
    <row r="14" spans="1:48" s="23" customFormat="1" ht="25.5" customHeight="1" x14ac:dyDescent="0.25">
      <c r="A14" s="5" t="s">
        <v>67</v>
      </c>
      <c r="B14" s="21" t="s">
        <v>68</v>
      </c>
      <c r="C14" s="19">
        <f>SUM(D14:I14)</f>
        <v>2950000</v>
      </c>
      <c r="D14" s="20">
        <f>D57</f>
        <v>1403000</v>
      </c>
      <c r="E14" s="20">
        <f t="shared" ref="E14:I14" si="3">E57</f>
        <v>200000</v>
      </c>
      <c r="F14" s="20">
        <f t="shared" si="3"/>
        <v>0</v>
      </c>
      <c r="G14" s="20">
        <f t="shared" si="3"/>
        <v>1113000</v>
      </c>
      <c r="H14" s="20">
        <f t="shared" si="3"/>
        <v>230000</v>
      </c>
      <c r="I14" s="20">
        <f t="shared" si="3"/>
        <v>4000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</row>
    <row r="15" spans="1:48" ht="25.5" customHeight="1" x14ac:dyDescent="0.25">
      <c r="A15" s="14" t="s">
        <v>8</v>
      </c>
      <c r="B15" s="15" t="s">
        <v>9</v>
      </c>
      <c r="C15" s="16">
        <f t="shared" ref="C15:I15" si="4">SUM(C16:C19)</f>
        <v>738700</v>
      </c>
      <c r="D15" s="17">
        <f t="shared" si="4"/>
        <v>26500</v>
      </c>
      <c r="E15" s="17">
        <f t="shared" si="4"/>
        <v>157500</v>
      </c>
      <c r="F15" s="17">
        <f t="shared" si="4"/>
        <v>523000</v>
      </c>
      <c r="G15" s="17">
        <f t="shared" si="4"/>
        <v>26000</v>
      </c>
      <c r="H15" s="17">
        <f t="shared" si="4"/>
        <v>1000</v>
      </c>
      <c r="I15" s="17">
        <f t="shared" si="4"/>
        <v>4700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</row>
    <row r="16" spans="1:48" ht="25.5" customHeight="1" x14ac:dyDescent="0.25">
      <c r="A16" s="3" t="s">
        <v>69</v>
      </c>
      <c r="B16" s="18" t="s">
        <v>70</v>
      </c>
      <c r="C16" s="19">
        <f>SUM(D16:I16)</f>
        <v>10000</v>
      </c>
      <c r="D16" s="20">
        <v>8000</v>
      </c>
      <c r="E16" s="20">
        <v>0</v>
      </c>
      <c r="F16" s="20">
        <v>0</v>
      </c>
      <c r="G16" s="20">
        <v>2000</v>
      </c>
      <c r="H16" s="20">
        <v>0</v>
      </c>
      <c r="I16" s="20">
        <v>0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</row>
    <row r="17" spans="1:48" ht="30" x14ac:dyDescent="0.25">
      <c r="A17" s="3" t="s">
        <v>71</v>
      </c>
      <c r="B17" s="6" t="s">
        <v>72</v>
      </c>
      <c r="C17" s="19">
        <f>SUM(D17:I17)</f>
        <v>9500</v>
      </c>
      <c r="D17" s="20">
        <v>0</v>
      </c>
      <c r="E17" s="20">
        <v>7500</v>
      </c>
      <c r="F17" s="20">
        <v>2000</v>
      </c>
      <c r="G17" s="20">
        <v>0</v>
      </c>
      <c r="H17" s="20">
        <v>0</v>
      </c>
      <c r="I17" s="20">
        <v>0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</row>
    <row r="18" spans="1:48" ht="25.5" customHeight="1" x14ac:dyDescent="0.25">
      <c r="A18" s="3" t="s">
        <v>73</v>
      </c>
      <c r="B18" s="24" t="s">
        <v>74</v>
      </c>
      <c r="C18" s="19">
        <f>SUM(D18:I18)</f>
        <v>529200</v>
      </c>
      <c r="D18" s="20">
        <v>6000</v>
      </c>
      <c r="E18" s="20">
        <v>3000</v>
      </c>
      <c r="F18" s="20">
        <v>520000</v>
      </c>
      <c r="G18" s="20">
        <v>0</v>
      </c>
      <c r="H18" s="20">
        <v>0</v>
      </c>
      <c r="I18" s="20">
        <v>200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</row>
    <row r="19" spans="1:48" ht="25.5" customHeight="1" x14ac:dyDescent="0.25">
      <c r="A19" s="3" t="s">
        <v>75</v>
      </c>
      <c r="B19" s="18" t="s">
        <v>76</v>
      </c>
      <c r="C19" s="19">
        <f>SUM(D19:I19)</f>
        <v>190000</v>
      </c>
      <c r="D19" s="20">
        <v>12500</v>
      </c>
      <c r="E19" s="20">
        <v>147000</v>
      </c>
      <c r="F19" s="20">
        <v>1000</v>
      </c>
      <c r="G19" s="20">
        <v>24000</v>
      </c>
      <c r="H19" s="20">
        <v>1000</v>
      </c>
      <c r="I19" s="20">
        <v>4500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</row>
    <row r="20" spans="1:48" ht="25.5" customHeight="1" x14ac:dyDescent="0.25">
      <c r="A20" s="25"/>
      <c r="B20" s="2" t="s">
        <v>10</v>
      </c>
      <c r="C20" s="4">
        <f>C4+C6+C11+C15</f>
        <v>25559451.119999997</v>
      </c>
      <c r="D20" s="4">
        <f t="shared" ref="D20:I20" si="5">D4+D6+D11+D15</f>
        <v>6471550</v>
      </c>
      <c r="E20" s="4">
        <f t="shared" si="5"/>
        <v>2175810</v>
      </c>
      <c r="F20" s="4">
        <f t="shared" si="5"/>
        <v>11431531.120000001</v>
      </c>
      <c r="G20" s="4">
        <f t="shared" si="5"/>
        <v>2284710</v>
      </c>
      <c r="H20" s="4">
        <f t="shared" si="5"/>
        <v>640805</v>
      </c>
      <c r="I20" s="4">
        <f t="shared" si="5"/>
        <v>2555045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</row>
    <row r="21" spans="1:48" ht="25.5" customHeight="1" x14ac:dyDescent="0.25">
      <c r="A21" s="26"/>
      <c r="B21" s="27"/>
      <c r="C21" s="28"/>
      <c r="D21" s="28"/>
      <c r="E21" s="28"/>
      <c r="F21" s="28"/>
      <c r="G21" s="28"/>
      <c r="H21" s="28"/>
      <c r="I21" s="28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</row>
    <row r="22" spans="1:48" ht="25.5" customHeight="1" x14ac:dyDescent="0.25">
      <c r="A22" s="1" t="s">
        <v>11</v>
      </c>
      <c r="B22" s="2" t="s">
        <v>12</v>
      </c>
      <c r="C22" s="29"/>
      <c r="D22" s="29"/>
      <c r="E22" s="29"/>
      <c r="F22" s="29"/>
      <c r="G22" s="29"/>
      <c r="H22" s="29"/>
      <c r="I22" s="29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</row>
    <row r="23" spans="1:48" ht="25.5" customHeight="1" x14ac:dyDescent="0.25">
      <c r="A23" s="14" t="s">
        <v>13</v>
      </c>
      <c r="B23" s="14" t="s">
        <v>14</v>
      </c>
      <c r="C23" s="16">
        <f t="shared" ref="C23:I23" si="6">SUM(C24:C25)</f>
        <v>80800</v>
      </c>
      <c r="D23" s="17">
        <f t="shared" si="6"/>
        <v>49300</v>
      </c>
      <c r="E23" s="17">
        <f t="shared" si="6"/>
        <v>3000</v>
      </c>
      <c r="F23" s="17">
        <f t="shared" si="6"/>
        <v>2000</v>
      </c>
      <c r="G23" s="17">
        <f t="shared" si="6"/>
        <v>18600</v>
      </c>
      <c r="H23" s="17">
        <f t="shared" si="6"/>
        <v>4000</v>
      </c>
      <c r="I23" s="17">
        <f t="shared" si="6"/>
        <v>3900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</row>
    <row r="24" spans="1:48" ht="25.5" customHeight="1" x14ac:dyDescent="0.25">
      <c r="A24" s="3" t="s">
        <v>77</v>
      </c>
      <c r="B24" s="18" t="s">
        <v>78</v>
      </c>
      <c r="C24" s="19">
        <f>SUM(D24:I24)</f>
        <v>3000</v>
      </c>
      <c r="D24" s="20">
        <v>300</v>
      </c>
      <c r="E24" s="20">
        <v>0</v>
      </c>
      <c r="F24" s="20">
        <v>0</v>
      </c>
      <c r="G24" s="20">
        <v>0</v>
      </c>
      <c r="H24" s="20">
        <v>0</v>
      </c>
      <c r="I24" s="20">
        <v>2700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</row>
    <row r="25" spans="1:48" ht="25.5" customHeight="1" x14ac:dyDescent="0.25">
      <c r="A25" s="3" t="s">
        <v>79</v>
      </c>
      <c r="B25" s="18" t="s">
        <v>80</v>
      </c>
      <c r="C25" s="19">
        <f>SUM(D25:I25)</f>
        <v>77800</v>
      </c>
      <c r="D25" s="20">
        <v>49000</v>
      </c>
      <c r="E25" s="20">
        <v>3000</v>
      </c>
      <c r="F25" s="20">
        <v>2000</v>
      </c>
      <c r="G25" s="20">
        <v>18600</v>
      </c>
      <c r="H25" s="20">
        <v>4000</v>
      </c>
      <c r="I25" s="20">
        <v>1200</v>
      </c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</row>
    <row r="26" spans="1:48" ht="25.5" customHeight="1" x14ac:dyDescent="0.25">
      <c r="A26" s="14" t="s">
        <v>15</v>
      </c>
      <c r="B26" s="15" t="s">
        <v>16</v>
      </c>
      <c r="C26" s="16">
        <f>SUM(C27:C42)</f>
        <v>7793790</v>
      </c>
      <c r="D26" s="17">
        <f t="shared" ref="D26" si="7">SUM(D27:D42)</f>
        <v>4338050</v>
      </c>
      <c r="E26" s="17">
        <f>SUM(E27:E42)</f>
        <v>1956800</v>
      </c>
      <c r="F26" s="17">
        <f t="shared" ref="F26:I26" si="8">SUM(F27:F42)</f>
        <v>83100</v>
      </c>
      <c r="G26" s="17">
        <f t="shared" si="8"/>
        <v>865200</v>
      </c>
      <c r="H26" s="17">
        <f t="shared" si="8"/>
        <v>325600</v>
      </c>
      <c r="I26" s="17">
        <f t="shared" si="8"/>
        <v>225040</v>
      </c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</row>
    <row r="27" spans="1:48" ht="25.5" customHeight="1" x14ac:dyDescent="0.25">
      <c r="A27" s="3" t="s">
        <v>81</v>
      </c>
      <c r="B27" s="18" t="s">
        <v>82</v>
      </c>
      <c r="C27" s="19">
        <f t="shared" ref="C27:C42" si="9">SUM(D27:I27)</f>
        <v>62000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62000</v>
      </c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</row>
    <row r="28" spans="1:48" ht="25.5" customHeight="1" x14ac:dyDescent="0.25">
      <c r="A28" s="3" t="s">
        <v>83</v>
      </c>
      <c r="B28" s="18" t="s">
        <v>84</v>
      </c>
      <c r="C28" s="19">
        <f t="shared" si="9"/>
        <v>9300</v>
      </c>
      <c r="D28" s="20">
        <v>2500</v>
      </c>
      <c r="E28" s="20">
        <v>500</v>
      </c>
      <c r="F28" s="20">
        <v>2500</v>
      </c>
      <c r="G28" s="20">
        <v>1200</v>
      </c>
      <c r="H28" s="20">
        <v>0</v>
      </c>
      <c r="I28" s="20">
        <v>2600</v>
      </c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</row>
    <row r="29" spans="1:48" ht="25.5" customHeight="1" x14ac:dyDescent="0.25">
      <c r="A29" s="3" t="s">
        <v>85</v>
      </c>
      <c r="B29" s="18" t="s">
        <v>86</v>
      </c>
      <c r="C29" s="19">
        <f t="shared" si="9"/>
        <v>5000</v>
      </c>
      <c r="D29" s="20">
        <v>2000</v>
      </c>
      <c r="E29" s="20">
        <v>0</v>
      </c>
      <c r="F29" s="20">
        <v>3000</v>
      </c>
      <c r="G29" s="20">
        <v>0</v>
      </c>
      <c r="H29" s="20">
        <v>0</v>
      </c>
      <c r="I29" s="20">
        <v>0</v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</row>
    <row r="30" spans="1:48" ht="25.5" customHeight="1" x14ac:dyDescent="0.25">
      <c r="A30" s="3" t="s">
        <v>87</v>
      </c>
      <c r="B30" s="18" t="s">
        <v>88</v>
      </c>
      <c r="C30" s="19">
        <f t="shared" si="9"/>
        <v>13000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13000</v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</row>
    <row r="31" spans="1:48" ht="25.5" customHeight="1" x14ac:dyDescent="0.25">
      <c r="A31" s="3" t="s">
        <v>89</v>
      </c>
      <c r="B31" s="18" t="s">
        <v>90</v>
      </c>
      <c r="C31" s="19">
        <f t="shared" si="9"/>
        <v>1550000</v>
      </c>
      <c r="D31" s="20">
        <v>1130000</v>
      </c>
      <c r="E31" s="20">
        <v>100000</v>
      </c>
      <c r="F31" s="20">
        <v>0</v>
      </c>
      <c r="G31" s="20">
        <v>220000</v>
      </c>
      <c r="H31" s="20">
        <v>100000</v>
      </c>
      <c r="I31" s="20">
        <v>0</v>
      </c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</row>
    <row r="32" spans="1:48" ht="25.5" customHeight="1" x14ac:dyDescent="0.25">
      <c r="A32" s="3" t="s">
        <v>91</v>
      </c>
      <c r="B32" s="18" t="s">
        <v>92</v>
      </c>
      <c r="C32" s="19">
        <f t="shared" si="9"/>
        <v>790000</v>
      </c>
      <c r="D32" s="20">
        <v>790000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</row>
    <row r="33" spans="1:48" ht="25.5" customHeight="1" x14ac:dyDescent="0.25">
      <c r="A33" s="3" t="s">
        <v>93</v>
      </c>
      <c r="B33" s="18" t="s">
        <v>94</v>
      </c>
      <c r="C33" s="19">
        <f t="shared" si="9"/>
        <v>1300000</v>
      </c>
      <c r="D33" s="20">
        <v>920000</v>
      </c>
      <c r="E33" s="20">
        <v>20000</v>
      </c>
      <c r="F33" s="20">
        <v>0</v>
      </c>
      <c r="G33" s="20">
        <v>260000</v>
      </c>
      <c r="H33" s="20">
        <v>100000</v>
      </c>
      <c r="I33" s="20">
        <v>0</v>
      </c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</row>
    <row r="34" spans="1:48" ht="25.5" customHeight="1" x14ac:dyDescent="0.25">
      <c r="A34" s="3" t="s">
        <v>95</v>
      </c>
      <c r="B34" s="18" t="s">
        <v>96</v>
      </c>
      <c r="C34" s="19">
        <f t="shared" si="9"/>
        <v>50000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50000</v>
      </c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</row>
    <row r="35" spans="1:48" ht="25.5" customHeight="1" x14ac:dyDescent="0.25">
      <c r="A35" s="3" t="s">
        <v>97</v>
      </c>
      <c r="B35" s="18" t="s">
        <v>98</v>
      </c>
      <c r="C35" s="19">
        <f t="shared" si="9"/>
        <v>5000</v>
      </c>
      <c r="D35" s="20">
        <v>2000</v>
      </c>
      <c r="E35" s="20">
        <v>0</v>
      </c>
      <c r="F35" s="20">
        <v>0</v>
      </c>
      <c r="G35" s="20">
        <v>0</v>
      </c>
      <c r="H35" s="20">
        <v>0</v>
      </c>
      <c r="I35" s="20">
        <v>3000</v>
      </c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</row>
    <row r="36" spans="1:48" ht="25.5" customHeight="1" x14ac:dyDescent="0.25">
      <c r="A36" s="3" t="s">
        <v>99</v>
      </c>
      <c r="B36" s="18" t="s">
        <v>100</v>
      </c>
      <c r="C36" s="19">
        <f t="shared" si="9"/>
        <v>83000</v>
      </c>
      <c r="D36" s="20">
        <v>40000</v>
      </c>
      <c r="E36" s="20">
        <v>2000</v>
      </c>
      <c r="F36" s="20">
        <v>9000</v>
      </c>
      <c r="G36" s="20">
        <v>30000</v>
      </c>
      <c r="H36" s="20">
        <v>2000</v>
      </c>
      <c r="I36" s="20">
        <v>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</row>
    <row r="37" spans="1:48" ht="25.5" customHeight="1" x14ac:dyDescent="0.25">
      <c r="A37" s="3" t="s">
        <v>101</v>
      </c>
      <c r="B37" s="18" t="s">
        <v>102</v>
      </c>
      <c r="C37" s="19">
        <f t="shared" si="9"/>
        <v>1568000</v>
      </c>
      <c r="D37" s="20">
        <v>1210000</v>
      </c>
      <c r="E37" s="20">
        <v>100000</v>
      </c>
      <c r="F37" s="20">
        <v>0</v>
      </c>
      <c r="G37" s="20">
        <v>138000</v>
      </c>
      <c r="H37" s="20">
        <v>120000</v>
      </c>
      <c r="I37" s="20">
        <v>0</v>
      </c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</row>
    <row r="38" spans="1:48" ht="25.5" customHeight="1" x14ac:dyDescent="0.25">
      <c r="A38" s="3" t="s">
        <v>103</v>
      </c>
      <c r="B38" s="18" t="s">
        <v>104</v>
      </c>
      <c r="C38" s="19">
        <f>SUM(D38:I38)</f>
        <v>1700000</v>
      </c>
      <c r="D38" s="20">
        <v>0</v>
      </c>
      <c r="E38" s="20">
        <v>1699000</v>
      </c>
      <c r="F38" s="20">
        <v>0</v>
      </c>
      <c r="G38" s="20">
        <v>1000</v>
      </c>
      <c r="H38" s="20">
        <v>0</v>
      </c>
      <c r="I38" s="20">
        <v>0</v>
      </c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</row>
    <row r="39" spans="1:48" ht="25.5" customHeight="1" x14ac:dyDescent="0.25">
      <c r="A39" s="3" t="s">
        <v>105</v>
      </c>
      <c r="B39" s="18" t="s">
        <v>106</v>
      </c>
      <c r="C39" s="19">
        <f t="shared" si="9"/>
        <v>28050</v>
      </c>
      <c r="D39" s="20">
        <v>11550</v>
      </c>
      <c r="E39" s="20">
        <v>300</v>
      </c>
      <c r="F39" s="20">
        <v>600</v>
      </c>
      <c r="G39" s="20">
        <v>3000</v>
      </c>
      <c r="H39" s="20">
        <v>3600</v>
      </c>
      <c r="I39" s="20">
        <v>9000</v>
      </c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</row>
    <row r="40" spans="1:48" ht="25.5" customHeight="1" x14ac:dyDescent="0.25">
      <c r="A40" s="3" t="s">
        <v>107</v>
      </c>
      <c r="B40" s="18" t="s">
        <v>108</v>
      </c>
      <c r="C40" s="19">
        <f t="shared" si="9"/>
        <v>12000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12000</v>
      </c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</row>
    <row r="41" spans="1:48" ht="25.5" customHeight="1" x14ac:dyDescent="0.25">
      <c r="A41" s="3" t="s">
        <v>109</v>
      </c>
      <c r="B41" s="18" t="s">
        <v>110</v>
      </c>
      <c r="C41" s="19">
        <f t="shared" si="9"/>
        <v>232000</v>
      </c>
      <c r="D41" s="20">
        <v>50000</v>
      </c>
      <c r="E41" s="20">
        <v>35000</v>
      </c>
      <c r="F41" s="20">
        <v>65000</v>
      </c>
      <c r="G41" s="20">
        <v>10000</v>
      </c>
      <c r="H41" s="20">
        <v>0</v>
      </c>
      <c r="I41" s="20">
        <v>72000</v>
      </c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</row>
    <row r="42" spans="1:48" ht="25.5" customHeight="1" x14ac:dyDescent="0.25">
      <c r="A42" s="3" t="s">
        <v>111</v>
      </c>
      <c r="B42" s="18" t="s">
        <v>112</v>
      </c>
      <c r="C42" s="19">
        <f t="shared" si="9"/>
        <v>386440</v>
      </c>
      <c r="D42" s="20">
        <v>180000</v>
      </c>
      <c r="E42" s="20">
        <v>0</v>
      </c>
      <c r="F42" s="20">
        <v>3000</v>
      </c>
      <c r="G42" s="20">
        <v>202000</v>
      </c>
      <c r="H42" s="20">
        <v>0</v>
      </c>
      <c r="I42" s="20">
        <v>1440</v>
      </c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</row>
    <row r="43" spans="1:48" ht="25.5" customHeight="1" x14ac:dyDescent="0.25">
      <c r="A43" s="14" t="s">
        <v>17</v>
      </c>
      <c r="B43" s="15" t="s">
        <v>113</v>
      </c>
      <c r="C43" s="16">
        <f t="shared" ref="C43:I43" si="10">SUM(C44:C46)</f>
        <v>223100</v>
      </c>
      <c r="D43" s="17">
        <f t="shared" si="10"/>
        <v>194100</v>
      </c>
      <c r="E43" s="17">
        <f t="shared" si="10"/>
        <v>0</v>
      </c>
      <c r="F43" s="17">
        <f t="shared" si="10"/>
        <v>0</v>
      </c>
      <c r="G43" s="17">
        <f t="shared" si="10"/>
        <v>0</v>
      </c>
      <c r="H43" s="17">
        <f t="shared" si="10"/>
        <v>0</v>
      </c>
      <c r="I43" s="17">
        <f t="shared" si="10"/>
        <v>29000</v>
      </c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</row>
    <row r="44" spans="1:48" ht="25.5" customHeight="1" x14ac:dyDescent="0.25">
      <c r="A44" s="3" t="s">
        <v>114</v>
      </c>
      <c r="B44" s="18" t="s">
        <v>115</v>
      </c>
      <c r="C44" s="19">
        <f>SUM(D44:I44)</f>
        <v>200000</v>
      </c>
      <c r="D44" s="20">
        <v>191000</v>
      </c>
      <c r="E44" s="20">
        <v>0</v>
      </c>
      <c r="F44" s="20">
        <v>0</v>
      </c>
      <c r="G44" s="20">
        <v>0</v>
      </c>
      <c r="H44" s="20">
        <v>0</v>
      </c>
      <c r="I44" s="20">
        <v>9000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</row>
    <row r="45" spans="1:48" ht="25.5" customHeight="1" x14ac:dyDescent="0.25">
      <c r="A45" s="3" t="s">
        <v>116</v>
      </c>
      <c r="B45" s="18" t="s">
        <v>117</v>
      </c>
      <c r="C45" s="19">
        <f t="shared" ref="C45:C46" si="11">SUM(D45:I45)</f>
        <v>22000</v>
      </c>
      <c r="D45" s="20">
        <v>2000</v>
      </c>
      <c r="E45" s="20">
        <v>0</v>
      </c>
      <c r="F45" s="20">
        <v>0</v>
      </c>
      <c r="G45" s="20">
        <v>0</v>
      </c>
      <c r="H45" s="20"/>
      <c r="I45" s="20">
        <v>20000</v>
      </c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</row>
    <row r="46" spans="1:48" ht="25.5" customHeight="1" x14ac:dyDescent="0.25">
      <c r="A46" s="3" t="s">
        <v>118</v>
      </c>
      <c r="B46" s="18" t="s">
        <v>119</v>
      </c>
      <c r="C46" s="19">
        <f t="shared" si="11"/>
        <v>1100</v>
      </c>
      <c r="D46" s="20">
        <v>1100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</row>
    <row r="47" spans="1:48" ht="25.5" customHeight="1" x14ac:dyDescent="0.25">
      <c r="A47" s="14" t="s">
        <v>18</v>
      </c>
      <c r="B47" s="15" t="s">
        <v>19</v>
      </c>
      <c r="C47" s="16">
        <f t="shared" ref="C47:I47" si="12">SUM(C48:C51)</f>
        <v>1998000</v>
      </c>
      <c r="D47" s="17">
        <f t="shared" si="12"/>
        <v>0</v>
      </c>
      <c r="E47" s="17">
        <f t="shared" si="12"/>
        <v>0</v>
      </c>
      <c r="F47" s="17">
        <f t="shared" si="12"/>
        <v>0</v>
      </c>
      <c r="G47" s="17">
        <f t="shared" si="12"/>
        <v>0</v>
      </c>
      <c r="H47" s="17">
        <f t="shared" si="12"/>
        <v>0</v>
      </c>
      <c r="I47" s="17">
        <f t="shared" si="12"/>
        <v>1998000</v>
      </c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</row>
    <row r="48" spans="1:48" ht="25.5" customHeight="1" x14ac:dyDescent="0.25">
      <c r="A48" s="3" t="s">
        <v>120</v>
      </c>
      <c r="B48" s="18" t="s">
        <v>121</v>
      </c>
      <c r="C48" s="19">
        <f>SUM(D48:I48)</f>
        <v>1473000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1473000</v>
      </c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</row>
    <row r="49" spans="1:48" ht="25.5" customHeight="1" x14ac:dyDescent="0.25">
      <c r="A49" s="3" t="s">
        <v>122</v>
      </c>
      <c r="B49" s="18" t="s">
        <v>123</v>
      </c>
      <c r="C49" s="19">
        <f t="shared" ref="C49:C51" si="13">SUM(D49:I49)</f>
        <v>475000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475000</v>
      </c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</row>
    <row r="50" spans="1:48" ht="25.5" customHeight="1" x14ac:dyDescent="0.25">
      <c r="A50" s="3" t="s">
        <v>124</v>
      </c>
      <c r="B50" s="18" t="s">
        <v>125</v>
      </c>
      <c r="C50" s="19">
        <f t="shared" si="13"/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</row>
    <row r="51" spans="1:48" ht="25.5" customHeight="1" x14ac:dyDescent="0.25">
      <c r="A51" s="3" t="s">
        <v>126</v>
      </c>
      <c r="B51" s="18" t="s">
        <v>127</v>
      </c>
      <c r="C51" s="19">
        <f t="shared" si="13"/>
        <v>50000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50000</v>
      </c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</row>
    <row r="52" spans="1:48" ht="25.5" customHeight="1" x14ac:dyDescent="0.25">
      <c r="A52" s="14" t="s">
        <v>20</v>
      </c>
      <c r="B52" s="15" t="s">
        <v>21</v>
      </c>
      <c r="C52" s="16">
        <f t="shared" ref="C52:I52" si="14">SUM(C53:C56)</f>
        <v>533840</v>
      </c>
      <c r="D52" s="17">
        <f t="shared" si="14"/>
        <v>294100</v>
      </c>
      <c r="E52" s="17">
        <f t="shared" si="14"/>
        <v>8010</v>
      </c>
      <c r="F52" s="17">
        <f t="shared" si="14"/>
        <v>15010</v>
      </c>
      <c r="G52" s="17">
        <f t="shared" si="14"/>
        <v>135910</v>
      </c>
      <c r="H52" s="17">
        <f t="shared" si="14"/>
        <v>40705</v>
      </c>
      <c r="I52" s="17">
        <f t="shared" si="14"/>
        <v>40105</v>
      </c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</row>
    <row r="53" spans="1:48" ht="25.5" customHeight="1" x14ac:dyDescent="0.25">
      <c r="A53" s="3" t="s">
        <v>128</v>
      </c>
      <c r="B53" s="18" t="s">
        <v>129</v>
      </c>
      <c r="C53" s="19">
        <f>SUM(D53:I53)</f>
        <v>418600</v>
      </c>
      <c r="D53" s="20">
        <v>249100</v>
      </c>
      <c r="E53" s="20">
        <v>5000</v>
      </c>
      <c r="F53" s="20">
        <v>0</v>
      </c>
      <c r="G53" s="20">
        <v>126700</v>
      </c>
      <c r="H53" s="20">
        <v>35700</v>
      </c>
      <c r="I53" s="20">
        <v>2100</v>
      </c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</row>
    <row r="54" spans="1:48" ht="25.5" customHeight="1" x14ac:dyDescent="0.25">
      <c r="A54" s="3" t="s">
        <v>130</v>
      </c>
      <c r="B54" s="18" t="s">
        <v>131</v>
      </c>
      <c r="C54" s="19">
        <f t="shared" ref="C54:C55" si="15">SUM(D54:I54)</f>
        <v>98200</v>
      </c>
      <c r="D54" s="20">
        <v>43000</v>
      </c>
      <c r="E54" s="20">
        <v>3000</v>
      </c>
      <c r="F54" s="20">
        <v>0</v>
      </c>
      <c r="G54" s="20">
        <v>9200</v>
      </c>
      <c r="H54" s="20">
        <v>5000</v>
      </c>
      <c r="I54" s="20">
        <v>38000</v>
      </c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</row>
    <row r="55" spans="1:48" ht="25.5" customHeight="1" x14ac:dyDescent="0.25">
      <c r="A55" s="3" t="s">
        <v>132</v>
      </c>
      <c r="B55" s="18" t="s">
        <v>133</v>
      </c>
      <c r="C55" s="19">
        <f t="shared" si="15"/>
        <v>16000</v>
      </c>
      <c r="D55" s="20">
        <v>1000</v>
      </c>
      <c r="E55" s="20">
        <v>0</v>
      </c>
      <c r="F55" s="20">
        <v>15000</v>
      </c>
      <c r="G55" s="20">
        <v>0</v>
      </c>
      <c r="H55" s="20">
        <v>0</v>
      </c>
      <c r="I55" s="20">
        <v>0</v>
      </c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</row>
    <row r="56" spans="1:48" ht="25.5" customHeight="1" x14ac:dyDescent="0.25">
      <c r="A56" s="3" t="s">
        <v>134</v>
      </c>
      <c r="B56" s="18" t="s">
        <v>135</v>
      </c>
      <c r="C56" s="19">
        <f>SUM(D56:I56)</f>
        <v>1040</v>
      </c>
      <c r="D56" s="20">
        <v>1000</v>
      </c>
      <c r="E56" s="20">
        <v>10</v>
      </c>
      <c r="F56" s="20">
        <v>10</v>
      </c>
      <c r="G56" s="20">
        <v>10</v>
      </c>
      <c r="H56" s="20">
        <v>5</v>
      </c>
      <c r="I56" s="20">
        <v>5</v>
      </c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</row>
    <row r="57" spans="1:48" ht="25.5" customHeight="1" x14ac:dyDescent="0.25">
      <c r="A57" s="14" t="s">
        <v>22</v>
      </c>
      <c r="B57" s="15" t="s">
        <v>23</v>
      </c>
      <c r="C57" s="16">
        <f t="shared" ref="C57:I57" si="16">SUM(C58:C59)</f>
        <v>2950000</v>
      </c>
      <c r="D57" s="17">
        <f t="shared" si="16"/>
        <v>1403000</v>
      </c>
      <c r="E57" s="17">
        <f t="shared" si="16"/>
        <v>200000</v>
      </c>
      <c r="F57" s="17">
        <f t="shared" si="16"/>
        <v>0</v>
      </c>
      <c r="G57" s="17">
        <f t="shared" si="16"/>
        <v>1113000</v>
      </c>
      <c r="H57" s="17">
        <f t="shared" si="16"/>
        <v>230000</v>
      </c>
      <c r="I57" s="17">
        <f t="shared" si="16"/>
        <v>4000</v>
      </c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</row>
    <row r="58" spans="1:48" ht="25.5" customHeight="1" x14ac:dyDescent="0.25">
      <c r="A58" s="3" t="s">
        <v>136</v>
      </c>
      <c r="B58" s="18" t="s">
        <v>137</v>
      </c>
      <c r="C58" s="19">
        <f>SUM(D58:I58)</f>
        <v>2912000</v>
      </c>
      <c r="D58" s="20">
        <v>1400000</v>
      </c>
      <c r="E58" s="20">
        <v>200000</v>
      </c>
      <c r="F58" s="20">
        <v>0</v>
      </c>
      <c r="G58" s="20">
        <v>1078000</v>
      </c>
      <c r="H58" s="20">
        <v>230000</v>
      </c>
      <c r="I58" s="20">
        <v>4000</v>
      </c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</row>
    <row r="59" spans="1:48" ht="25.5" customHeight="1" x14ac:dyDescent="0.25">
      <c r="A59" s="3" t="s">
        <v>138</v>
      </c>
      <c r="B59" s="18" t="s">
        <v>139</v>
      </c>
      <c r="C59" s="19">
        <f>SUM(D59:I59)</f>
        <v>38000</v>
      </c>
      <c r="D59" s="20">
        <v>3000</v>
      </c>
      <c r="E59" s="20">
        <v>0</v>
      </c>
      <c r="F59" s="20">
        <v>0</v>
      </c>
      <c r="G59" s="20">
        <v>35000</v>
      </c>
      <c r="H59" s="20">
        <v>0</v>
      </c>
      <c r="I59" s="20">
        <v>0</v>
      </c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</row>
    <row r="60" spans="1:48" ht="25.5" customHeight="1" x14ac:dyDescent="0.25">
      <c r="A60" s="14" t="s">
        <v>24</v>
      </c>
      <c r="B60" s="15" t="s">
        <v>25</v>
      </c>
      <c r="C60" s="16">
        <f t="shared" ref="C60:I60" si="17">C61+C62+C63+C64</f>
        <v>11376421.119999999</v>
      </c>
      <c r="D60" s="17">
        <f t="shared" si="17"/>
        <v>0</v>
      </c>
      <c r="E60" s="17">
        <f t="shared" si="17"/>
        <v>0</v>
      </c>
      <c r="F60" s="17">
        <f t="shared" si="17"/>
        <v>11286421.119999999</v>
      </c>
      <c r="G60" s="17">
        <f t="shared" si="17"/>
        <v>90000</v>
      </c>
      <c r="H60" s="17">
        <f t="shared" si="17"/>
        <v>0</v>
      </c>
      <c r="I60" s="17">
        <f t="shared" si="17"/>
        <v>0</v>
      </c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</row>
    <row r="61" spans="1:48" ht="25.5" customHeight="1" x14ac:dyDescent="0.25">
      <c r="A61" s="3" t="s">
        <v>140</v>
      </c>
      <c r="B61" s="18" t="s">
        <v>141</v>
      </c>
      <c r="C61" s="19">
        <f>SUM(D61:I61)</f>
        <v>50000</v>
      </c>
      <c r="D61" s="20">
        <v>0</v>
      </c>
      <c r="E61" s="20">
        <v>0</v>
      </c>
      <c r="F61" s="20">
        <v>0</v>
      </c>
      <c r="G61" s="20">
        <v>50000</v>
      </c>
      <c r="H61" s="20">
        <v>0</v>
      </c>
      <c r="I61" s="20">
        <v>0</v>
      </c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</row>
    <row r="62" spans="1:48" ht="25.5" customHeight="1" x14ac:dyDescent="0.25">
      <c r="A62" s="3" t="s">
        <v>142</v>
      </c>
      <c r="B62" s="18" t="s">
        <v>143</v>
      </c>
      <c r="C62" s="19">
        <f>SUM(D62:I62)</f>
        <v>10886421.119999999</v>
      </c>
      <c r="D62" s="20">
        <v>0</v>
      </c>
      <c r="E62" s="20">
        <v>0</v>
      </c>
      <c r="F62" s="20">
        <f>8621405.45+2261015.67+4000</f>
        <v>10886421.119999999</v>
      </c>
      <c r="G62" s="20">
        <v>0</v>
      </c>
      <c r="H62" s="20">
        <v>0</v>
      </c>
      <c r="I62" s="20">
        <v>0</v>
      </c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</row>
    <row r="63" spans="1:48" ht="25.5" customHeight="1" x14ac:dyDescent="0.25">
      <c r="A63" s="3" t="s">
        <v>144</v>
      </c>
      <c r="B63" s="18" t="s">
        <v>145</v>
      </c>
      <c r="C63" s="19">
        <f t="shared" ref="C63:C64" si="18">SUM(D63:I63)</f>
        <v>40000</v>
      </c>
      <c r="D63" s="20">
        <v>0</v>
      </c>
      <c r="E63" s="20">
        <v>0</v>
      </c>
      <c r="F63" s="20">
        <v>0</v>
      </c>
      <c r="G63" s="20">
        <v>40000</v>
      </c>
      <c r="H63" s="20">
        <v>0</v>
      </c>
      <c r="I63" s="20">
        <v>0</v>
      </c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</row>
    <row r="64" spans="1:48" ht="25.5" customHeight="1" x14ac:dyDescent="0.25">
      <c r="A64" s="3" t="s">
        <v>146</v>
      </c>
      <c r="B64" s="18" t="s">
        <v>147</v>
      </c>
      <c r="C64" s="19">
        <f t="shared" si="18"/>
        <v>400000</v>
      </c>
      <c r="D64" s="20">
        <v>0</v>
      </c>
      <c r="E64" s="20">
        <v>0</v>
      </c>
      <c r="F64" s="20">
        <v>400000</v>
      </c>
      <c r="G64" s="20">
        <v>0</v>
      </c>
      <c r="H64" s="20">
        <v>0</v>
      </c>
      <c r="I64" s="20">
        <v>0</v>
      </c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</row>
    <row r="65" spans="1:48" ht="25.5" customHeight="1" x14ac:dyDescent="0.25">
      <c r="A65" s="14" t="s">
        <v>26</v>
      </c>
      <c r="B65" s="15" t="s">
        <v>27</v>
      </c>
      <c r="C65" s="16">
        <f t="shared" ref="C65:I65" si="19">SUM(C66:C68)</f>
        <v>140500</v>
      </c>
      <c r="D65" s="17">
        <f t="shared" si="19"/>
        <v>25000</v>
      </c>
      <c r="E65" s="17">
        <f t="shared" si="19"/>
        <v>3000</v>
      </c>
      <c r="F65" s="17">
        <f t="shared" si="19"/>
        <v>15000</v>
      </c>
      <c r="G65" s="17">
        <f t="shared" si="19"/>
        <v>2000</v>
      </c>
      <c r="H65" s="17">
        <f t="shared" si="19"/>
        <v>500</v>
      </c>
      <c r="I65" s="17">
        <f t="shared" si="19"/>
        <v>95000</v>
      </c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</row>
    <row r="66" spans="1:48" ht="25.5" customHeight="1" x14ac:dyDescent="0.25">
      <c r="A66" s="3" t="s">
        <v>148</v>
      </c>
      <c r="B66" s="18" t="s">
        <v>149</v>
      </c>
      <c r="C66" s="19">
        <f>SUM(D66:I66)</f>
        <v>35000</v>
      </c>
      <c r="D66" s="20">
        <v>20000</v>
      </c>
      <c r="E66" s="20">
        <v>0</v>
      </c>
      <c r="F66" s="20">
        <v>15000</v>
      </c>
      <c r="G66" s="20">
        <v>0</v>
      </c>
      <c r="H66" s="20">
        <v>0</v>
      </c>
      <c r="I66" s="20">
        <v>0</v>
      </c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</row>
    <row r="67" spans="1:48" ht="25.5" customHeight="1" x14ac:dyDescent="0.25">
      <c r="A67" s="3" t="s">
        <v>150</v>
      </c>
      <c r="B67" s="18" t="s">
        <v>151</v>
      </c>
      <c r="C67" s="19">
        <f t="shared" ref="C67:C68" si="20">SUM(D67:I67)</f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</row>
    <row r="68" spans="1:48" ht="25.5" customHeight="1" x14ac:dyDescent="0.25">
      <c r="A68" s="3" t="s">
        <v>152</v>
      </c>
      <c r="B68" s="18" t="s">
        <v>153</v>
      </c>
      <c r="C68" s="19">
        <f t="shared" si="20"/>
        <v>105500</v>
      </c>
      <c r="D68" s="20">
        <v>5000</v>
      </c>
      <c r="E68" s="20">
        <v>3000</v>
      </c>
      <c r="F68" s="20">
        <v>0</v>
      </c>
      <c r="G68" s="20">
        <v>2000</v>
      </c>
      <c r="H68" s="20">
        <v>500</v>
      </c>
      <c r="I68" s="20">
        <v>95000</v>
      </c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</row>
    <row r="69" spans="1:48" ht="25.5" customHeight="1" x14ac:dyDescent="0.25">
      <c r="A69" s="25"/>
      <c r="B69" s="2" t="s">
        <v>28</v>
      </c>
      <c r="C69" s="4">
        <f>C23+C26+C43+C47+C52+C57+C60+C65</f>
        <v>25096451.119999997</v>
      </c>
      <c r="D69" s="4">
        <f>D23+D26+D43+D4+D47+D52+D57+D60+D65</f>
        <v>6303550</v>
      </c>
      <c r="E69" s="4">
        <f>E23+E26+E43+E4+E47+E52+E57+E60+E65</f>
        <v>2170810</v>
      </c>
      <c r="F69" s="4">
        <f>F23+F26+F43+F47+F52+F57+F60+F65</f>
        <v>11401531.119999999</v>
      </c>
      <c r="G69" s="4">
        <f>G23+G26+G43+G4+G47+G52+G57+G60+G65</f>
        <v>2224710</v>
      </c>
      <c r="H69" s="4">
        <f>H23+H26+H43+H4+H47+H52+H57+H60+H65</f>
        <v>600805</v>
      </c>
      <c r="I69" s="4">
        <f>I23+I26+I43+I4+I47+I52+I57+I60+I65</f>
        <v>2395045</v>
      </c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</row>
    <row r="70" spans="1:48" ht="9" customHeight="1" x14ac:dyDescent="0.25">
      <c r="A70" s="26"/>
      <c r="B70" s="27"/>
      <c r="C70" s="28"/>
      <c r="D70" s="28"/>
      <c r="E70" s="28"/>
      <c r="F70" s="28"/>
      <c r="G70" s="28"/>
      <c r="H70" s="28"/>
      <c r="I70" s="28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</row>
    <row r="71" spans="1:48" ht="25.5" customHeight="1" x14ac:dyDescent="0.25">
      <c r="A71" s="25"/>
      <c r="B71" s="2" t="s">
        <v>29</v>
      </c>
      <c r="C71" s="4">
        <f>C20-C69</f>
        <v>463000</v>
      </c>
      <c r="D71" s="4">
        <f t="shared" ref="D71:I71" si="21">D20-D69</f>
        <v>168000</v>
      </c>
      <c r="E71" s="4">
        <f t="shared" si="21"/>
        <v>5000</v>
      </c>
      <c r="F71" s="4">
        <f t="shared" si="21"/>
        <v>30000.000000001863</v>
      </c>
      <c r="G71" s="4">
        <f t="shared" si="21"/>
        <v>60000</v>
      </c>
      <c r="H71" s="4">
        <f t="shared" si="21"/>
        <v>40000</v>
      </c>
      <c r="I71" s="4">
        <f t="shared" si="21"/>
        <v>160000</v>
      </c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</row>
    <row r="72" spans="1:48" ht="9" customHeight="1" x14ac:dyDescent="0.25">
      <c r="A72" s="26"/>
      <c r="B72" s="27"/>
      <c r="C72" s="28"/>
      <c r="D72" s="28"/>
      <c r="E72" s="28"/>
      <c r="F72" s="28"/>
      <c r="G72" s="28"/>
      <c r="H72" s="28"/>
      <c r="I72" s="28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</row>
    <row r="73" spans="1:48" ht="25.5" customHeight="1" x14ac:dyDescent="0.25">
      <c r="A73" s="2" t="s">
        <v>30</v>
      </c>
      <c r="B73" s="2" t="s">
        <v>31</v>
      </c>
      <c r="C73" s="4">
        <f t="shared" ref="C73:H73" si="22">C74-C76</f>
        <v>-13000</v>
      </c>
      <c r="D73" s="4">
        <f t="shared" si="22"/>
        <v>2000</v>
      </c>
      <c r="E73" s="4">
        <f t="shared" si="22"/>
        <v>0</v>
      </c>
      <c r="F73" s="4">
        <f t="shared" si="22"/>
        <v>5000</v>
      </c>
      <c r="G73" s="4">
        <f t="shared" si="22"/>
        <v>0</v>
      </c>
      <c r="H73" s="4">
        <f t="shared" si="22"/>
        <v>0</v>
      </c>
      <c r="I73" s="4">
        <f>I74-I76</f>
        <v>-20000</v>
      </c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</row>
    <row r="74" spans="1:48" ht="25.5" customHeight="1" x14ac:dyDescent="0.25">
      <c r="A74" s="14" t="s">
        <v>32</v>
      </c>
      <c r="B74" s="15" t="s">
        <v>33</v>
      </c>
      <c r="C74" s="16">
        <f t="shared" ref="C74:I74" si="23">SUM(C75)</f>
        <v>7000</v>
      </c>
      <c r="D74" s="17">
        <f t="shared" si="23"/>
        <v>2000</v>
      </c>
      <c r="E74" s="17">
        <f t="shared" si="23"/>
        <v>0</v>
      </c>
      <c r="F74" s="17">
        <f t="shared" si="23"/>
        <v>5000</v>
      </c>
      <c r="G74" s="17">
        <f t="shared" si="23"/>
        <v>0</v>
      </c>
      <c r="H74" s="17">
        <f t="shared" si="23"/>
        <v>0</v>
      </c>
      <c r="I74" s="17">
        <f t="shared" si="23"/>
        <v>0</v>
      </c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</row>
    <row r="75" spans="1:48" ht="25.5" customHeight="1" x14ac:dyDescent="0.25">
      <c r="A75" s="3" t="s">
        <v>154</v>
      </c>
      <c r="B75" s="18" t="s">
        <v>155</v>
      </c>
      <c r="C75" s="19">
        <f>SUM(D75:I75)</f>
        <v>7000</v>
      </c>
      <c r="D75" s="20">
        <v>2000</v>
      </c>
      <c r="E75" s="20">
        <v>0</v>
      </c>
      <c r="F75" s="20">
        <v>5000</v>
      </c>
      <c r="G75" s="20">
        <v>0</v>
      </c>
      <c r="H75" s="20">
        <v>0</v>
      </c>
      <c r="I75" s="20">
        <v>0</v>
      </c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</row>
    <row r="76" spans="1:48" ht="25.5" customHeight="1" x14ac:dyDescent="0.25">
      <c r="A76" s="14" t="s">
        <v>34</v>
      </c>
      <c r="B76" s="15" t="s">
        <v>35</v>
      </c>
      <c r="C76" s="16">
        <f t="shared" ref="C76:I76" si="24">SUM(C77:C79)</f>
        <v>20000</v>
      </c>
      <c r="D76" s="17">
        <f t="shared" si="24"/>
        <v>0</v>
      </c>
      <c r="E76" s="17">
        <f t="shared" si="24"/>
        <v>0</v>
      </c>
      <c r="F76" s="17">
        <f t="shared" si="24"/>
        <v>0</v>
      </c>
      <c r="G76" s="17">
        <f t="shared" si="24"/>
        <v>0</v>
      </c>
      <c r="H76" s="17">
        <f t="shared" si="24"/>
        <v>0</v>
      </c>
      <c r="I76" s="17">
        <f t="shared" si="24"/>
        <v>20000</v>
      </c>
    </row>
    <row r="77" spans="1:48" ht="25.5" customHeight="1" x14ac:dyDescent="0.25">
      <c r="A77" s="3" t="s">
        <v>156</v>
      </c>
      <c r="B77" s="18" t="s">
        <v>157</v>
      </c>
      <c r="C77" s="19">
        <f>SUM(D77:I77)</f>
        <v>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</row>
    <row r="78" spans="1:48" ht="25.5" customHeight="1" x14ac:dyDescent="0.25">
      <c r="A78" s="3" t="s">
        <v>158</v>
      </c>
      <c r="B78" s="18" t="s">
        <v>159</v>
      </c>
      <c r="C78" s="19">
        <f t="shared" ref="C78:C79" si="25">SUM(D78:I78)</f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</row>
    <row r="79" spans="1:48" ht="25.5" customHeight="1" x14ac:dyDescent="0.25">
      <c r="A79" s="3" t="s">
        <v>160</v>
      </c>
      <c r="B79" s="18" t="s">
        <v>161</v>
      </c>
      <c r="C79" s="19">
        <f t="shared" si="25"/>
        <v>20000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20000</v>
      </c>
    </row>
    <row r="80" spans="1:48" ht="25.5" customHeight="1" x14ac:dyDescent="0.25">
      <c r="A80" s="2" t="s">
        <v>36</v>
      </c>
      <c r="B80" s="2" t="s">
        <v>37</v>
      </c>
      <c r="C80" s="4">
        <f t="shared" ref="C80:I80" si="26">C82-C83</f>
        <v>0</v>
      </c>
      <c r="D80" s="4">
        <f t="shared" si="26"/>
        <v>0</v>
      </c>
      <c r="E80" s="4">
        <f t="shared" si="26"/>
        <v>0</v>
      </c>
      <c r="F80" s="4">
        <f t="shared" si="26"/>
        <v>0</v>
      </c>
      <c r="G80" s="4">
        <f t="shared" si="26"/>
        <v>0</v>
      </c>
      <c r="H80" s="4">
        <f t="shared" si="26"/>
        <v>0</v>
      </c>
      <c r="I80" s="4">
        <f t="shared" si="26"/>
        <v>0</v>
      </c>
    </row>
    <row r="81" spans="1:9" ht="25.5" customHeight="1" x14ac:dyDescent="0.25">
      <c r="A81" s="3" t="s">
        <v>38</v>
      </c>
      <c r="B81" s="18" t="s">
        <v>39</v>
      </c>
      <c r="C81" s="19">
        <f t="shared" ref="C81:I81" si="27">C82-C83</f>
        <v>0</v>
      </c>
      <c r="D81" s="20">
        <f t="shared" si="27"/>
        <v>0</v>
      </c>
      <c r="E81" s="20">
        <f t="shared" si="27"/>
        <v>0</v>
      </c>
      <c r="F81" s="20">
        <f t="shared" si="27"/>
        <v>0</v>
      </c>
      <c r="G81" s="20">
        <f t="shared" si="27"/>
        <v>0</v>
      </c>
      <c r="H81" s="20">
        <f t="shared" si="27"/>
        <v>0</v>
      </c>
      <c r="I81" s="20">
        <f t="shared" si="27"/>
        <v>0</v>
      </c>
    </row>
    <row r="82" spans="1:9" ht="25.5" customHeight="1" x14ac:dyDescent="0.25">
      <c r="A82" s="3" t="s">
        <v>162</v>
      </c>
      <c r="B82" s="18" t="s">
        <v>40</v>
      </c>
      <c r="C82" s="19">
        <v>0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</row>
    <row r="83" spans="1:9" ht="25.5" customHeight="1" x14ac:dyDescent="0.25">
      <c r="A83" s="3" t="s">
        <v>163</v>
      </c>
      <c r="B83" s="18" t="s">
        <v>41</v>
      </c>
      <c r="C83" s="19">
        <v>0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</row>
    <row r="84" spans="1:9" ht="25.5" customHeight="1" x14ac:dyDescent="0.25">
      <c r="A84" s="2"/>
      <c r="B84" s="2" t="s">
        <v>42</v>
      </c>
      <c r="C84" s="4">
        <f>C71+C73+C80</f>
        <v>450000</v>
      </c>
      <c r="D84" s="4">
        <f>D71+D73+D80</f>
        <v>170000</v>
      </c>
      <c r="E84" s="4">
        <f t="shared" ref="E84:I84" si="28">E71+E73+E80</f>
        <v>5000</v>
      </c>
      <c r="F84" s="4">
        <f t="shared" si="28"/>
        <v>35000.000000001863</v>
      </c>
      <c r="G84" s="4">
        <f t="shared" si="28"/>
        <v>60000</v>
      </c>
      <c r="H84" s="4">
        <f t="shared" si="28"/>
        <v>40000</v>
      </c>
      <c r="I84" s="4">
        <f t="shared" si="28"/>
        <v>140000</v>
      </c>
    </row>
    <row r="85" spans="1:9" ht="9" customHeight="1" x14ac:dyDescent="0.25">
      <c r="A85" s="27"/>
      <c r="B85" s="27"/>
      <c r="C85" s="28"/>
      <c r="D85" s="28"/>
      <c r="E85" s="28"/>
      <c r="F85" s="28"/>
      <c r="G85" s="28"/>
      <c r="H85" s="28"/>
      <c r="I85" s="28"/>
    </row>
    <row r="86" spans="1:9" ht="25.5" customHeight="1" x14ac:dyDescent="0.25">
      <c r="A86" s="1" t="s">
        <v>43</v>
      </c>
      <c r="B86" s="2" t="s">
        <v>44</v>
      </c>
      <c r="C86" s="4">
        <f>SUM(D86:I86)</f>
        <v>450000</v>
      </c>
      <c r="D86" s="4">
        <v>170000</v>
      </c>
      <c r="E86" s="4">
        <v>5000</v>
      </c>
      <c r="F86" s="4">
        <v>35000</v>
      </c>
      <c r="G86" s="4">
        <v>60000</v>
      </c>
      <c r="H86" s="4">
        <v>40000</v>
      </c>
      <c r="I86" s="4">
        <v>140000</v>
      </c>
    </row>
    <row r="87" spans="1:9" ht="9" customHeight="1" x14ac:dyDescent="0.25">
      <c r="A87" s="30"/>
      <c r="B87" s="27"/>
      <c r="C87" s="28"/>
      <c r="D87" s="28"/>
      <c r="E87" s="28"/>
      <c r="F87" s="28">
        <v>28</v>
      </c>
      <c r="G87" s="28"/>
      <c r="H87" s="28"/>
      <c r="I87" s="28"/>
    </row>
    <row r="88" spans="1:9" ht="25.5" customHeight="1" x14ac:dyDescent="0.25">
      <c r="A88" s="2"/>
      <c r="B88" s="2" t="s">
        <v>45</v>
      </c>
      <c r="C88" s="4">
        <f t="shared" ref="C88:I88" si="29">C84-C86</f>
        <v>0</v>
      </c>
      <c r="D88" s="4">
        <f>D84-D86</f>
        <v>0</v>
      </c>
      <c r="E88" s="4">
        <f t="shared" si="29"/>
        <v>0</v>
      </c>
      <c r="F88" s="4">
        <f>F84-F86</f>
        <v>1.862645149230957E-9</v>
      </c>
      <c r="G88" s="4">
        <f t="shared" si="29"/>
        <v>0</v>
      </c>
      <c r="H88" s="4">
        <f t="shared" si="29"/>
        <v>0</v>
      </c>
      <c r="I88" s="4">
        <f t="shared" si="29"/>
        <v>0</v>
      </c>
    </row>
  </sheetData>
  <mergeCells count="1">
    <mergeCell ref="A1:I1"/>
  </mergeCells>
  <pageMargins left="0.47244094488188981" right="0.23622047244094491" top="0.27559055118110237" bottom="0.31496062992125984" header="0.15748031496062992" footer="0.19685039370078741"/>
  <pageSetup paperSize="9" scale="65" orientation="landscape" r:id="rId1"/>
  <ignoredErrors>
    <ignoredError sqref="C7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88"/>
  <sheetViews>
    <sheetView topLeftCell="A79" zoomScale="115" zoomScaleNormal="115" workbookViewId="0">
      <selection activeCell="C13" sqref="C13"/>
    </sheetView>
  </sheetViews>
  <sheetFormatPr defaultColWidth="12.5703125" defaultRowHeight="15" x14ac:dyDescent="0.25"/>
  <cols>
    <col min="1" max="1" width="8.28515625" style="7" bestFit="1" customWidth="1"/>
    <col min="2" max="2" width="74.42578125" customWidth="1"/>
    <col min="3" max="3" width="23" customWidth="1"/>
    <col min="4" max="9" width="18.5703125" customWidth="1"/>
    <col min="10" max="52" width="8.5703125" customWidth="1"/>
  </cols>
  <sheetData>
    <row r="1" spans="1:52" ht="30" customHeight="1" x14ac:dyDescent="0.35">
      <c r="A1" s="33" t="s">
        <v>166</v>
      </c>
      <c r="B1" s="33"/>
      <c r="C1" s="33"/>
      <c r="D1" s="33"/>
      <c r="E1" s="33"/>
      <c r="F1" s="33"/>
      <c r="G1" s="33"/>
      <c r="H1" s="33"/>
      <c r="I1" s="33"/>
    </row>
    <row r="2" spans="1:52" s="12" customFormat="1" ht="75.75" customHeight="1" x14ac:dyDescent="0.3">
      <c r="A2" s="8"/>
      <c r="B2" s="9"/>
      <c r="C2" s="10" t="s">
        <v>46</v>
      </c>
      <c r="D2" s="11" t="s">
        <v>47</v>
      </c>
      <c r="E2" s="11" t="s">
        <v>48</v>
      </c>
      <c r="F2" s="11" t="s">
        <v>49</v>
      </c>
      <c r="G2" s="11" t="s">
        <v>50</v>
      </c>
      <c r="H2" s="11" t="s">
        <v>51</v>
      </c>
      <c r="I2" s="11" t="s">
        <v>52</v>
      </c>
    </row>
    <row r="3" spans="1:52" ht="25.5" customHeight="1" x14ac:dyDescent="0.25">
      <c r="A3" s="1" t="s">
        <v>0</v>
      </c>
      <c r="B3" s="2" t="s">
        <v>1</v>
      </c>
      <c r="C3" s="4"/>
      <c r="D3" s="4"/>
      <c r="E3" s="4"/>
      <c r="F3" s="4"/>
      <c r="G3" s="4"/>
      <c r="H3" s="4"/>
      <c r="I3" s="4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</row>
    <row r="4" spans="1:52" ht="25.5" customHeight="1" x14ac:dyDescent="0.25">
      <c r="A4" s="14" t="s">
        <v>2</v>
      </c>
      <c r="B4" s="15" t="s">
        <v>3</v>
      </c>
      <c r="C4" s="16">
        <f t="shared" ref="C4:I4" si="0">SUM(C5)</f>
        <v>2600000</v>
      </c>
      <c r="D4" s="17">
        <f t="shared" si="0"/>
        <v>0</v>
      </c>
      <c r="E4" s="17">
        <f t="shared" si="0"/>
        <v>0</v>
      </c>
      <c r="F4" s="17">
        <f t="shared" si="0"/>
        <v>2600000</v>
      </c>
      <c r="G4" s="17">
        <f t="shared" si="0"/>
        <v>0</v>
      </c>
      <c r="H4" s="17">
        <f t="shared" si="0"/>
        <v>0</v>
      </c>
      <c r="I4" s="17">
        <f t="shared" si="0"/>
        <v>0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</row>
    <row r="5" spans="1:52" ht="25.5" customHeight="1" x14ac:dyDescent="0.25">
      <c r="A5" s="3" t="s">
        <v>53</v>
      </c>
      <c r="B5" s="18" t="s">
        <v>54</v>
      </c>
      <c r="C5" s="19">
        <f>SUM(D5:I5)</f>
        <v>2600000</v>
      </c>
      <c r="D5" s="20">
        <v>0</v>
      </c>
      <c r="E5" s="20">
        <v>0</v>
      </c>
      <c r="F5" s="20">
        <v>2600000</v>
      </c>
      <c r="G5" s="20">
        <v>0</v>
      </c>
      <c r="H5" s="20">
        <v>0</v>
      </c>
      <c r="I5" s="20">
        <v>0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</row>
    <row r="6" spans="1:52" ht="25.5" customHeight="1" x14ac:dyDescent="0.25">
      <c r="A6" s="14" t="s">
        <v>4</v>
      </c>
      <c r="B6" s="15" t="s">
        <v>5</v>
      </c>
      <c r="C6" s="16">
        <f t="shared" ref="C6:I6" si="1">SUM(C7:C10)</f>
        <v>3559000</v>
      </c>
      <c r="D6" s="17">
        <f t="shared" si="1"/>
        <v>3553000</v>
      </c>
      <c r="E6" s="17">
        <f t="shared" si="1"/>
        <v>0</v>
      </c>
      <c r="F6" s="17">
        <f t="shared" si="1"/>
        <v>0</v>
      </c>
      <c r="G6" s="17">
        <f t="shared" si="1"/>
        <v>6000</v>
      </c>
      <c r="H6" s="17">
        <f t="shared" si="1"/>
        <v>0</v>
      </c>
      <c r="I6" s="17">
        <f t="shared" si="1"/>
        <v>0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</row>
    <row r="7" spans="1:52" ht="25.5" customHeight="1" x14ac:dyDescent="0.25">
      <c r="A7" s="3" t="s">
        <v>55</v>
      </c>
      <c r="B7" s="18" t="s">
        <v>56</v>
      </c>
      <c r="C7" s="19">
        <f>SUM(D7:I7)</f>
        <v>9000</v>
      </c>
      <c r="D7" s="20">
        <v>3000</v>
      </c>
      <c r="E7" s="20">
        <v>0</v>
      </c>
      <c r="F7" s="20">
        <v>0</v>
      </c>
      <c r="G7" s="20">
        <v>6000</v>
      </c>
      <c r="H7" s="20">
        <v>0</v>
      </c>
      <c r="I7" s="20">
        <v>0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</row>
    <row r="8" spans="1:52" ht="25.5" customHeight="1" x14ac:dyDescent="0.25">
      <c r="A8" s="3" t="s">
        <v>57</v>
      </c>
      <c r="B8" s="18" t="s">
        <v>58</v>
      </c>
      <c r="C8" s="19">
        <f>SUM(D8:I8)</f>
        <v>3550000</v>
      </c>
      <c r="D8" s="20">
        <v>3550000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</row>
    <row r="9" spans="1:52" ht="25.5" customHeight="1" x14ac:dyDescent="0.25">
      <c r="A9" s="3" t="s">
        <v>59</v>
      </c>
      <c r="B9" s="18" t="s">
        <v>60</v>
      </c>
      <c r="C9" s="19">
        <f>SUM(D9:I9)</f>
        <v>0</v>
      </c>
      <c r="D9" s="20">
        <v>0</v>
      </c>
      <c r="E9" s="20">
        <v>0</v>
      </c>
      <c r="F9" s="20">
        <v>0</v>
      </c>
      <c r="G9" s="20"/>
      <c r="H9" s="20">
        <v>0</v>
      </c>
      <c r="I9" s="20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</row>
    <row r="10" spans="1:52" ht="25.5" customHeight="1" x14ac:dyDescent="0.25">
      <c r="A10" s="3" t="s">
        <v>61</v>
      </c>
      <c r="B10" s="18" t="s">
        <v>62</v>
      </c>
      <c r="C10" s="19">
        <f>SUM(D10:I10)</f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</row>
    <row r="11" spans="1:52" ht="25.5" customHeight="1" x14ac:dyDescent="0.25">
      <c r="A11" s="14" t="s">
        <v>6</v>
      </c>
      <c r="B11" s="15" t="s">
        <v>7</v>
      </c>
      <c r="C11" s="16">
        <f t="shared" ref="C11:I11" si="2">C12+C13+C14</f>
        <v>18711100</v>
      </c>
      <c r="D11" s="17">
        <f t="shared" si="2"/>
        <v>2852050</v>
      </c>
      <c r="E11" s="17">
        <f t="shared" si="2"/>
        <v>2013310</v>
      </c>
      <c r="F11" s="17">
        <f t="shared" si="2"/>
        <v>8392880</v>
      </c>
      <c r="G11" s="17">
        <f t="shared" si="2"/>
        <v>2262710</v>
      </c>
      <c r="H11" s="17">
        <f t="shared" si="2"/>
        <v>639805</v>
      </c>
      <c r="I11" s="17">
        <f t="shared" si="2"/>
        <v>2550345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</row>
    <row r="12" spans="1:52" s="23" customFormat="1" ht="25.5" customHeight="1" x14ac:dyDescent="0.25">
      <c r="A12" s="5" t="s">
        <v>63</v>
      </c>
      <c r="B12" s="21" t="s">
        <v>64</v>
      </c>
      <c r="C12" s="19">
        <v>15761100</v>
      </c>
      <c r="D12" s="20">
        <v>1449050</v>
      </c>
      <c r="E12" s="20">
        <v>1813310</v>
      </c>
      <c r="F12" s="20">
        <f>8388880+4000</f>
        <v>8392880</v>
      </c>
      <c r="G12" s="20">
        <v>1149710</v>
      </c>
      <c r="H12" s="20">
        <v>409805</v>
      </c>
      <c r="I12" s="20">
        <f>2550345-4000</f>
        <v>2546345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</row>
    <row r="13" spans="1:52" ht="25.5" customHeight="1" x14ac:dyDescent="0.25">
      <c r="A13" s="3" t="s">
        <v>65</v>
      </c>
      <c r="B13" s="18" t="s">
        <v>66</v>
      </c>
      <c r="C13" s="19">
        <f>SUM(D13:I13)</f>
        <v>0</v>
      </c>
      <c r="D13" s="20">
        <v>0</v>
      </c>
      <c r="E13" s="20">
        <v>0</v>
      </c>
      <c r="F13" s="20">
        <v>0</v>
      </c>
      <c r="G13" s="20"/>
      <c r="H13" s="20">
        <v>0</v>
      </c>
      <c r="I13" s="20">
        <v>0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</row>
    <row r="14" spans="1:52" s="23" customFormat="1" ht="25.5" customHeight="1" x14ac:dyDescent="0.25">
      <c r="A14" s="5" t="s">
        <v>67</v>
      </c>
      <c r="B14" s="21" t="s">
        <v>68</v>
      </c>
      <c r="C14" s="19">
        <f>SUM(D14:I14)</f>
        <v>2950000</v>
      </c>
      <c r="D14" s="20">
        <f>D57</f>
        <v>1403000</v>
      </c>
      <c r="E14" s="20">
        <f t="shared" ref="E14:I14" si="3">E57</f>
        <v>200000</v>
      </c>
      <c r="F14" s="20">
        <f t="shared" si="3"/>
        <v>0</v>
      </c>
      <c r="G14" s="20">
        <f t="shared" si="3"/>
        <v>1113000</v>
      </c>
      <c r="H14" s="20">
        <f>H57</f>
        <v>230000</v>
      </c>
      <c r="I14" s="20">
        <f t="shared" si="3"/>
        <v>4000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</row>
    <row r="15" spans="1:52" ht="25.5" customHeight="1" x14ac:dyDescent="0.25">
      <c r="A15" s="14" t="s">
        <v>8</v>
      </c>
      <c r="B15" s="15" t="s">
        <v>9</v>
      </c>
      <c r="C15" s="16">
        <f t="shared" ref="C15:I15" si="4">SUM(C16:C19)</f>
        <v>738700</v>
      </c>
      <c r="D15" s="17">
        <f t="shared" si="4"/>
        <v>26500</v>
      </c>
      <c r="E15" s="17">
        <f t="shared" si="4"/>
        <v>157500</v>
      </c>
      <c r="F15" s="17">
        <f t="shared" si="4"/>
        <v>523000</v>
      </c>
      <c r="G15" s="17">
        <f t="shared" si="4"/>
        <v>26000</v>
      </c>
      <c r="H15" s="17">
        <f t="shared" si="4"/>
        <v>1000</v>
      </c>
      <c r="I15" s="17">
        <f t="shared" si="4"/>
        <v>4700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</row>
    <row r="16" spans="1:52" ht="25.5" customHeight="1" x14ac:dyDescent="0.25">
      <c r="A16" s="3" t="s">
        <v>69</v>
      </c>
      <c r="B16" s="18" t="s">
        <v>70</v>
      </c>
      <c r="C16" s="19">
        <f>SUM(D16:I16)</f>
        <v>10000</v>
      </c>
      <c r="D16" s="20">
        <v>8000</v>
      </c>
      <c r="E16" s="20">
        <v>0</v>
      </c>
      <c r="F16" s="20">
        <v>0</v>
      </c>
      <c r="G16" s="20">
        <v>2000</v>
      </c>
      <c r="H16" s="20">
        <v>0</v>
      </c>
      <c r="I16" s="20">
        <v>0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</row>
    <row r="17" spans="1:52" ht="30" x14ac:dyDescent="0.25">
      <c r="A17" s="3" t="s">
        <v>71</v>
      </c>
      <c r="B17" s="6" t="s">
        <v>72</v>
      </c>
      <c r="C17" s="19">
        <f>SUM(D17:I17)</f>
        <v>9500</v>
      </c>
      <c r="D17" s="20">
        <v>0</v>
      </c>
      <c r="E17" s="20">
        <v>7500</v>
      </c>
      <c r="F17" s="20">
        <v>2000</v>
      </c>
      <c r="G17" s="20">
        <v>0</v>
      </c>
      <c r="H17" s="20">
        <v>0</v>
      </c>
      <c r="I17" s="20">
        <v>0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</row>
    <row r="18" spans="1:52" ht="25.5" customHeight="1" x14ac:dyDescent="0.25">
      <c r="A18" s="3" t="s">
        <v>73</v>
      </c>
      <c r="B18" s="24" t="s">
        <v>74</v>
      </c>
      <c r="C18" s="19">
        <f>SUM(D18:I18)</f>
        <v>529200</v>
      </c>
      <c r="D18" s="20">
        <v>6000</v>
      </c>
      <c r="E18" s="20">
        <v>3000</v>
      </c>
      <c r="F18" s="20">
        <v>520000</v>
      </c>
      <c r="G18" s="20">
        <v>0</v>
      </c>
      <c r="H18" s="20">
        <v>0</v>
      </c>
      <c r="I18" s="20">
        <v>200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</row>
    <row r="19" spans="1:52" ht="25.5" customHeight="1" x14ac:dyDescent="0.25">
      <c r="A19" s="3" t="s">
        <v>75</v>
      </c>
      <c r="B19" s="18" t="s">
        <v>76</v>
      </c>
      <c r="C19" s="19">
        <f>SUM(D19:I19)</f>
        <v>190000</v>
      </c>
      <c r="D19" s="20">
        <v>12500</v>
      </c>
      <c r="E19" s="20">
        <v>147000</v>
      </c>
      <c r="F19" s="20">
        <v>1000</v>
      </c>
      <c r="G19" s="20">
        <v>24000</v>
      </c>
      <c r="H19" s="20">
        <v>1000</v>
      </c>
      <c r="I19" s="20">
        <v>4500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</row>
    <row r="20" spans="1:52" ht="25.5" customHeight="1" x14ac:dyDescent="0.25">
      <c r="A20" s="25"/>
      <c r="B20" s="2" t="s">
        <v>10</v>
      </c>
      <c r="C20" s="4">
        <f>C4+C6+C11+C15</f>
        <v>25608800</v>
      </c>
      <c r="D20" s="4">
        <f t="shared" ref="D20:I20" si="5">D4+D6+D11+D15</f>
        <v>6431550</v>
      </c>
      <c r="E20" s="4">
        <f t="shared" si="5"/>
        <v>2170810</v>
      </c>
      <c r="F20" s="4">
        <f t="shared" si="5"/>
        <v>11515880</v>
      </c>
      <c r="G20" s="4">
        <f t="shared" si="5"/>
        <v>2294710</v>
      </c>
      <c r="H20" s="4">
        <f t="shared" si="5"/>
        <v>640805</v>
      </c>
      <c r="I20" s="4">
        <f t="shared" si="5"/>
        <v>2555045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</row>
    <row r="21" spans="1:52" ht="25.5" customHeight="1" x14ac:dyDescent="0.25">
      <c r="A21" s="26"/>
      <c r="B21" s="27"/>
      <c r="C21" s="28"/>
      <c r="D21" s="28"/>
      <c r="E21" s="28"/>
      <c r="F21" s="28"/>
      <c r="G21" s="28"/>
      <c r="H21" s="28"/>
      <c r="I21" s="28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</row>
    <row r="22" spans="1:52" ht="25.5" customHeight="1" x14ac:dyDescent="0.25">
      <c r="A22" s="1" t="s">
        <v>11</v>
      </c>
      <c r="B22" s="2" t="s">
        <v>12</v>
      </c>
      <c r="C22" s="29"/>
      <c r="D22" s="29"/>
      <c r="E22" s="29"/>
      <c r="F22" s="29"/>
      <c r="G22" s="29"/>
      <c r="H22" s="29"/>
      <c r="I22" s="29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</row>
    <row r="23" spans="1:52" ht="25.5" customHeight="1" x14ac:dyDescent="0.25">
      <c r="A23" s="14" t="s">
        <v>13</v>
      </c>
      <c r="B23" s="14" t="s">
        <v>14</v>
      </c>
      <c r="C23" s="16">
        <f t="shared" ref="C23:I23" si="6">SUM(C24:C25)</f>
        <v>80800</v>
      </c>
      <c r="D23" s="17">
        <f t="shared" si="6"/>
        <v>49300</v>
      </c>
      <c r="E23" s="17">
        <f t="shared" si="6"/>
        <v>3000</v>
      </c>
      <c r="F23" s="17">
        <f t="shared" si="6"/>
        <v>2000</v>
      </c>
      <c r="G23" s="17">
        <f t="shared" si="6"/>
        <v>18600</v>
      </c>
      <c r="H23" s="17">
        <f t="shared" si="6"/>
        <v>4000</v>
      </c>
      <c r="I23" s="17">
        <f t="shared" si="6"/>
        <v>3900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</row>
    <row r="24" spans="1:52" ht="25.5" customHeight="1" x14ac:dyDescent="0.25">
      <c r="A24" s="3" t="s">
        <v>77</v>
      </c>
      <c r="B24" s="18" t="s">
        <v>78</v>
      </c>
      <c r="C24" s="19">
        <f>SUM(D24:I24)</f>
        <v>3000</v>
      </c>
      <c r="D24" s="20">
        <v>300</v>
      </c>
      <c r="E24" s="20">
        <v>0</v>
      </c>
      <c r="F24" s="20">
        <v>0</v>
      </c>
      <c r="G24" s="20">
        <v>0</v>
      </c>
      <c r="H24" s="20">
        <v>0</v>
      </c>
      <c r="I24" s="20">
        <v>2700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</row>
    <row r="25" spans="1:52" ht="25.5" customHeight="1" x14ac:dyDescent="0.25">
      <c r="A25" s="3" t="s">
        <v>79</v>
      </c>
      <c r="B25" s="18" t="s">
        <v>80</v>
      </c>
      <c r="C25" s="19">
        <f>SUM(D25:I25)</f>
        <v>77800</v>
      </c>
      <c r="D25" s="20">
        <v>49000</v>
      </c>
      <c r="E25" s="20">
        <v>3000</v>
      </c>
      <c r="F25" s="20">
        <v>2000</v>
      </c>
      <c r="G25" s="20">
        <v>18600</v>
      </c>
      <c r="H25" s="20">
        <v>4000</v>
      </c>
      <c r="I25" s="20">
        <v>1200</v>
      </c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</row>
    <row r="26" spans="1:52" ht="25.5" customHeight="1" x14ac:dyDescent="0.25">
      <c r="A26" s="14" t="s">
        <v>15</v>
      </c>
      <c r="B26" s="15" t="s">
        <v>16</v>
      </c>
      <c r="C26" s="16">
        <f>SUM(C27:C42)</f>
        <v>7758790</v>
      </c>
      <c r="D26" s="17">
        <f t="shared" ref="D26" si="7">SUM(D27:D42)</f>
        <v>4298050</v>
      </c>
      <c r="E26" s="17">
        <f>SUM(E27:E42)</f>
        <v>1951800</v>
      </c>
      <c r="F26" s="17">
        <f t="shared" ref="F26:I26" si="8">SUM(F27:F42)</f>
        <v>83100</v>
      </c>
      <c r="G26" s="17">
        <f t="shared" si="8"/>
        <v>875200</v>
      </c>
      <c r="H26" s="17">
        <f t="shared" si="8"/>
        <v>325600</v>
      </c>
      <c r="I26" s="17">
        <f t="shared" si="8"/>
        <v>225040</v>
      </c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</row>
    <row r="27" spans="1:52" ht="25.5" customHeight="1" x14ac:dyDescent="0.25">
      <c r="A27" s="3" t="s">
        <v>81</v>
      </c>
      <c r="B27" s="18" t="s">
        <v>82</v>
      </c>
      <c r="C27" s="19">
        <f t="shared" ref="C27:C42" si="9">SUM(D27:I27)</f>
        <v>62000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62000</v>
      </c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</row>
    <row r="28" spans="1:52" ht="25.5" customHeight="1" x14ac:dyDescent="0.25">
      <c r="A28" s="3" t="s">
        <v>83</v>
      </c>
      <c r="B28" s="18" t="s">
        <v>84</v>
      </c>
      <c r="C28" s="19">
        <f t="shared" si="9"/>
        <v>9300</v>
      </c>
      <c r="D28" s="20">
        <v>2500</v>
      </c>
      <c r="E28" s="20">
        <v>500</v>
      </c>
      <c r="F28" s="20">
        <v>2500</v>
      </c>
      <c r="G28" s="20">
        <v>1200</v>
      </c>
      <c r="H28" s="20">
        <v>0</v>
      </c>
      <c r="I28" s="20">
        <v>2600</v>
      </c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</row>
    <row r="29" spans="1:52" ht="25.5" customHeight="1" x14ac:dyDescent="0.25">
      <c r="A29" s="3" t="s">
        <v>85</v>
      </c>
      <c r="B29" s="18" t="s">
        <v>86</v>
      </c>
      <c r="C29" s="19">
        <f t="shared" si="9"/>
        <v>5000</v>
      </c>
      <c r="D29" s="20">
        <v>2000</v>
      </c>
      <c r="E29" s="20">
        <v>0</v>
      </c>
      <c r="F29" s="20">
        <v>3000</v>
      </c>
      <c r="G29" s="20">
        <v>0</v>
      </c>
      <c r="H29" s="20">
        <v>0</v>
      </c>
      <c r="I29" s="20">
        <v>0</v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</row>
    <row r="30" spans="1:52" ht="25.5" customHeight="1" x14ac:dyDescent="0.25">
      <c r="A30" s="3" t="s">
        <v>87</v>
      </c>
      <c r="B30" s="18" t="s">
        <v>88</v>
      </c>
      <c r="C30" s="19">
        <f t="shared" si="9"/>
        <v>13000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13000</v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</row>
    <row r="31" spans="1:52" ht="25.5" customHeight="1" x14ac:dyDescent="0.25">
      <c r="A31" s="3" t="s">
        <v>89</v>
      </c>
      <c r="B31" s="18" t="s">
        <v>90</v>
      </c>
      <c r="C31" s="19">
        <f t="shared" si="9"/>
        <v>1550000</v>
      </c>
      <c r="D31" s="20">
        <v>1130000</v>
      </c>
      <c r="E31" s="20">
        <v>100000</v>
      </c>
      <c r="F31" s="20">
        <v>0</v>
      </c>
      <c r="G31" s="20">
        <v>220000</v>
      </c>
      <c r="H31" s="20">
        <v>100000</v>
      </c>
      <c r="I31" s="20">
        <v>0</v>
      </c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</row>
    <row r="32" spans="1:52" ht="25.5" customHeight="1" x14ac:dyDescent="0.25">
      <c r="A32" s="3" t="s">
        <v>91</v>
      </c>
      <c r="B32" s="18" t="s">
        <v>92</v>
      </c>
      <c r="C32" s="19">
        <f t="shared" si="9"/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</row>
    <row r="33" spans="1:52" ht="25.5" customHeight="1" x14ac:dyDescent="0.25">
      <c r="A33" s="3" t="s">
        <v>93</v>
      </c>
      <c r="B33" s="18" t="s">
        <v>94</v>
      </c>
      <c r="C33" s="19">
        <f t="shared" si="9"/>
        <v>1790000</v>
      </c>
      <c r="D33" s="20">
        <v>1400000</v>
      </c>
      <c r="E33" s="20">
        <v>20000</v>
      </c>
      <c r="F33" s="20">
        <v>0</v>
      </c>
      <c r="G33" s="20">
        <v>270000</v>
      </c>
      <c r="H33" s="20">
        <v>100000</v>
      </c>
      <c r="I33" s="20">
        <v>0</v>
      </c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</row>
    <row r="34" spans="1:52" ht="25.5" customHeight="1" x14ac:dyDescent="0.25">
      <c r="A34" s="3" t="s">
        <v>95</v>
      </c>
      <c r="B34" s="18" t="s">
        <v>96</v>
      </c>
      <c r="C34" s="19">
        <f t="shared" si="9"/>
        <v>50000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50000</v>
      </c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</row>
    <row r="35" spans="1:52" ht="25.5" customHeight="1" x14ac:dyDescent="0.25">
      <c r="A35" s="3" t="s">
        <v>97</v>
      </c>
      <c r="B35" s="18" t="s">
        <v>98</v>
      </c>
      <c r="C35" s="19">
        <f t="shared" si="9"/>
        <v>5000</v>
      </c>
      <c r="D35" s="20">
        <v>2000</v>
      </c>
      <c r="E35" s="20">
        <v>0</v>
      </c>
      <c r="F35" s="20">
        <v>0</v>
      </c>
      <c r="G35" s="20">
        <v>0</v>
      </c>
      <c r="H35" s="20">
        <v>0</v>
      </c>
      <c r="I35" s="20">
        <v>3000</v>
      </c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</row>
    <row r="36" spans="1:52" ht="25.5" customHeight="1" x14ac:dyDescent="0.25">
      <c r="A36" s="3" t="s">
        <v>99</v>
      </c>
      <c r="B36" s="18" t="s">
        <v>100</v>
      </c>
      <c r="C36" s="19">
        <f t="shared" si="9"/>
        <v>83000</v>
      </c>
      <c r="D36" s="20">
        <v>40000</v>
      </c>
      <c r="E36" s="20">
        <v>2000</v>
      </c>
      <c r="F36" s="20">
        <v>9000</v>
      </c>
      <c r="G36" s="20">
        <v>30000</v>
      </c>
      <c r="H36" s="20">
        <v>2000</v>
      </c>
      <c r="I36" s="20">
        <v>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</row>
    <row r="37" spans="1:52" ht="25.5" customHeight="1" x14ac:dyDescent="0.25">
      <c r="A37" s="3" t="s">
        <v>101</v>
      </c>
      <c r="B37" s="18" t="s">
        <v>102</v>
      </c>
      <c r="C37" s="19">
        <f t="shared" si="9"/>
        <v>1833000</v>
      </c>
      <c r="D37" s="20">
        <v>1480000</v>
      </c>
      <c r="E37" s="20">
        <v>95000</v>
      </c>
      <c r="F37" s="20">
        <v>0</v>
      </c>
      <c r="G37" s="20">
        <v>138000</v>
      </c>
      <c r="H37" s="20">
        <v>120000</v>
      </c>
      <c r="I37" s="20">
        <v>0</v>
      </c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</row>
    <row r="38" spans="1:52" ht="25.5" customHeight="1" x14ac:dyDescent="0.25">
      <c r="A38" s="3" t="s">
        <v>103</v>
      </c>
      <c r="B38" s="18" t="s">
        <v>104</v>
      </c>
      <c r="C38" s="19">
        <f>SUM(D38:I38)</f>
        <v>1700000</v>
      </c>
      <c r="D38" s="20">
        <v>0</v>
      </c>
      <c r="E38" s="20">
        <v>1699000</v>
      </c>
      <c r="F38" s="20">
        <v>0</v>
      </c>
      <c r="G38" s="20">
        <v>1000</v>
      </c>
      <c r="H38" s="20">
        <v>0</v>
      </c>
      <c r="I38" s="20">
        <v>0</v>
      </c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</row>
    <row r="39" spans="1:52" ht="25.5" customHeight="1" x14ac:dyDescent="0.25">
      <c r="A39" s="3" t="s">
        <v>105</v>
      </c>
      <c r="B39" s="18" t="s">
        <v>106</v>
      </c>
      <c r="C39" s="19">
        <f t="shared" si="9"/>
        <v>28050</v>
      </c>
      <c r="D39" s="20">
        <v>11550</v>
      </c>
      <c r="E39" s="20">
        <v>300</v>
      </c>
      <c r="F39" s="20">
        <v>600</v>
      </c>
      <c r="G39" s="20">
        <v>3000</v>
      </c>
      <c r="H39" s="20">
        <v>3600</v>
      </c>
      <c r="I39" s="20">
        <v>9000</v>
      </c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</row>
    <row r="40" spans="1:52" ht="25.5" customHeight="1" x14ac:dyDescent="0.25">
      <c r="A40" s="3" t="s">
        <v>107</v>
      </c>
      <c r="B40" s="18" t="s">
        <v>108</v>
      </c>
      <c r="C40" s="19">
        <f t="shared" si="9"/>
        <v>12000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12000</v>
      </c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</row>
    <row r="41" spans="1:52" ht="25.5" customHeight="1" x14ac:dyDescent="0.25">
      <c r="A41" s="3" t="s">
        <v>109</v>
      </c>
      <c r="B41" s="18" t="s">
        <v>110</v>
      </c>
      <c r="C41" s="19">
        <f t="shared" si="9"/>
        <v>232000</v>
      </c>
      <c r="D41" s="20">
        <v>50000</v>
      </c>
      <c r="E41" s="20">
        <v>35000</v>
      </c>
      <c r="F41" s="20">
        <v>65000</v>
      </c>
      <c r="G41" s="20">
        <v>10000</v>
      </c>
      <c r="H41" s="20">
        <v>0</v>
      </c>
      <c r="I41" s="20">
        <v>72000</v>
      </c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</row>
    <row r="42" spans="1:52" ht="25.5" customHeight="1" x14ac:dyDescent="0.25">
      <c r="A42" s="3" t="s">
        <v>111</v>
      </c>
      <c r="B42" s="18" t="s">
        <v>112</v>
      </c>
      <c r="C42" s="19">
        <f t="shared" si="9"/>
        <v>386440</v>
      </c>
      <c r="D42" s="20">
        <v>180000</v>
      </c>
      <c r="E42" s="20">
        <v>0</v>
      </c>
      <c r="F42" s="20">
        <v>3000</v>
      </c>
      <c r="G42" s="20">
        <v>202000</v>
      </c>
      <c r="H42" s="20">
        <v>0</v>
      </c>
      <c r="I42" s="20">
        <v>1440</v>
      </c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</row>
    <row r="43" spans="1:52" ht="25.5" customHeight="1" x14ac:dyDescent="0.25">
      <c r="A43" s="14" t="s">
        <v>17</v>
      </c>
      <c r="B43" s="15" t="s">
        <v>113</v>
      </c>
      <c r="C43" s="16">
        <f t="shared" ref="C43:I43" si="10">SUM(C44:C46)</f>
        <v>223100</v>
      </c>
      <c r="D43" s="17">
        <f t="shared" si="10"/>
        <v>194100</v>
      </c>
      <c r="E43" s="17">
        <f t="shared" si="10"/>
        <v>0</v>
      </c>
      <c r="F43" s="17">
        <f t="shared" si="10"/>
        <v>0</v>
      </c>
      <c r="G43" s="17">
        <f t="shared" si="10"/>
        <v>0</v>
      </c>
      <c r="H43" s="17">
        <f t="shared" si="10"/>
        <v>0</v>
      </c>
      <c r="I43" s="17">
        <f t="shared" si="10"/>
        <v>29000</v>
      </c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</row>
    <row r="44" spans="1:52" ht="25.5" customHeight="1" x14ac:dyDescent="0.25">
      <c r="A44" s="3" t="s">
        <v>114</v>
      </c>
      <c r="B44" s="18" t="s">
        <v>115</v>
      </c>
      <c r="C44" s="19">
        <f>SUM(D44:I44)</f>
        <v>200000</v>
      </c>
      <c r="D44" s="20">
        <v>191000</v>
      </c>
      <c r="E44" s="20">
        <v>0</v>
      </c>
      <c r="F44" s="20">
        <v>0</v>
      </c>
      <c r="G44" s="20">
        <v>0</v>
      </c>
      <c r="H44" s="20">
        <v>0</v>
      </c>
      <c r="I44" s="20">
        <v>9000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</row>
    <row r="45" spans="1:52" ht="25.5" customHeight="1" x14ac:dyDescent="0.25">
      <c r="A45" s="3" t="s">
        <v>116</v>
      </c>
      <c r="B45" s="18" t="s">
        <v>117</v>
      </c>
      <c r="C45" s="19">
        <f t="shared" ref="C45:C46" si="11">SUM(D45:I45)</f>
        <v>22000</v>
      </c>
      <c r="D45" s="20">
        <v>2000</v>
      </c>
      <c r="E45" s="20">
        <v>0</v>
      </c>
      <c r="F45" s="20">
        <v>0</v>
      </c>
      <c r="G45" s="20">
        <v>0</v>
      </c>
      <c r="H45" s="20"/>
      <c r="I45" s="20">
        <v>20000</v>
      </c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</row>
    <row r="46" spans="1:52" ht="25.5" customHeight="1" x14ac:dyDescent="0.25">
      <c r="A46" s="3" t="s">
        <v>118</v>
      </c>
      <c r="B46" s="18" t="s">
        <v>119</v>
      </c>
      <c r="C46" s="19">
        <f t="shared" si="11"/>
        <v>1100</v>
      </c>
      <c r="D46" s="20">
        <v>1100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</row>
    <row r="47" spans="1:52" ht="25.5" customHeight="1" x14ac:dyDescent="0.25">
      <c r="A47" s="14" t="s">
        <v>18</v>
      </c>
      <c r="B47" s="15" t="s">
        <v>19</v>
      </c>
      <c r="C47" s="16">
        <f t="shared" ref="C47:I47" si="12">SUM(C48:C51)</f>
        <v>1998000</v>
      </c>
      <c r="D47" s="17">
        <f t="shared" si="12"/>
        <v>0</v>
      </c>
      <c r="E47" s="17">
        <f t="shared" si="12"/>
        <v>0</v>
      </c>
      <c r="F47" s="17">
        <f t="shared" si="12"/>
        <v>0</v>
      </c>
      <c r="G47" s="17">
        <f t="shared" si="12"/>
        <v>0</v>
      </c>
      <c r="H47" s="17">
        <f t="shared" si="12"/>
        <v>0</v>
      </c>
      <c r="I47" s="17">
        <f t="shared" si="12"/>
        <v>1998000</v>
      </c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</row>
    <row r="48" spans="1:52" ht="25.5" customHeight="1" x14ac:dyDescent="0.25">
      <c r="A48" s="3" t="s">
        <v>120</v>
      </c>
      <c r="B48" s="18" t="s">
        <v>121</v>
      </c>
      <c r="C48" s="19">
        <f>SUM(D48:I48)</f>
        <v>1473000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1473000</v>
      </c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</row>
    <row r="49" spans="1:52" ht="25.5" customHeight="1" x14ac:dyDescent="0.25">
      <c r="A49" s="3" t="s">
        <v>122</v>
      </c>
      <c r="B49" s="18" t="s">
        <v>123</v>
      </c>
      <c r="C49" s="19">
        <f t="shared" ref="C49:C51" si="13">SUM(D49:I49)</f>
        <v>475000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475000</v>
      </c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</row>
    <row r="50" spans="1:52" ht="25.5" customHeight="1" x14ac:dyDescent="0.25">
      <c r="A50" s="3" t="s">
        <v>124</v>
      </c>
      <c r="B50" s="18" t="s">
        <v>125</v>
      </c>
      <c r="C50" s="19">
        <f t="shared" si="13"/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</row>
    <row r="51" spans="1:52" ht="25.5" customHeight="1" x14ac:dyDescent="0.25">
      <c r="A51" s="3" t="s">
        <v>126</v>
      </c>
      <c r="B51" s="18" t="s">
        <v>127</v>
      </c>
      <c r="C51" s="19">
        <f t="shared" si="13"/>
        <v>50000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50000</v>
      </c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</row>
    <row r="52" spans="1:52" ht="25.5" customHeight="1" x14ac:dyDescent="0.25">
      <c r="A52" s="14" t="s">
        <v>20</v>
      </c>
      <c r="B52" s="15" t="s">
        <v>21</v>
      </c>
      <c r="C52" s="16">
        <f t="shared" ref="C52:I52" si="14">SUM(C53:C56)</f>
        <v>533840</v>
      </c>
      <c r="D52" s="17">
        <f t="shared" si="14"/>
        <v>294100</v>
      </c>
      <c r="E52" s="17">
        <f t="shared" si="14"/>
        <v>8010</v>
      </c>
      <c r="F52" s="17">
        <f t="shared" si="14"/>
        <v>15010</v>
      </c>
      <c r="G52" s="17">
        <f t="shared" si="14"/>
        <v>135910</v>
      </c>
      <c r="H52" s="17">
        <f t="shared" si="14"/>
        <v>40705</v>
      </c>
      <c r="I52" s="17">
        <f t="shared" si="14"/>
        <v>40105</v>
      </c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</row>
    <row r="53" spans="1:52" ht="25.5" customHeight="1" x14ac:dyDescent="0.25">
      <c r="A53" s="3" t="s">
        <v>128</v>
      </c>
      <c r="B53" s="18" t="s">
        <v>129</v>
      </c>
      <c r="C53" s="19">
        <f>SUM(D53:I53)</f>
        <v>418600</v>
      </c>
      <c r="D53" s="20">
        <v>249100</v>
      </c>
      <c r="E53" s="20">
        <v>5000</v>
      </c>
      <c r="F53" s="20">
        <v>0</v>
      </c>
      <c r="G53" s="20">
        <v>126700</v>
      </c>
      <c r="H53" s="20">
        <v>35700</v>
      </c>
      <c r="I53" s="20">
        <v>2100</v>
      </c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</row>
    <row r="54" spans="1:52" ht="25.5" customHeight="1" x14ac:dyDescent="0.25">
      <c r="A54" s="3" t="s">
        <v>130</v>
      </c>
      <c r="B54" s="18" t="s">
        <v>131</v>
      </c>
      <c r="C54" s="19">
        <f t="shared" ref="C54:C55" si="15">SUM(D54:I54)</f>
        <v>98200</v>
      </c>
      <c r="D54" s="20">
        <v>43000</v>
      </c>
      <c r="E54" s="20">
        <v>3000</v>
      </c>
      <c r="F54" s="20">
        <v>0</v>
      </c>
      <c r="G54" s="20">
        <v>9200</v>
      </c>
      <c r="H54" s="20">
        <v>5000</v>
      </c>
      <c r="I54" s="20">
        <v>38000</v>
      </c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</row>
    <row r="55" spans="1:52" ht="25.5" customHeight="1" x14ac:dyDescent="0.25">
      <c r="A55" s="3" t="s">
        <v>132</v>
      </c>
      <c r="B55" s="18" t="s">
        <v>133</v>
      </c>
      <c r="C55" s="19">
        <f t="shared" si="15"/>
        <v>16000</v>
      </c>
      <c r="D55" s="20">
        <v>1000</v>
      </c>
      <c r="E55" s="20">
        <v>0</v>
      </c>
      <c r="F55" s="20">
        <v>15000</v>
      </c>
      <c r="G55" s="20">
        <v>0</v>
      </c>
      <c r="H55" s="20">
        <v>0</v>
      </c>
      <c r="I55" s="20">
        <v>0</v>
      </c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</row>
    <row r="56" spans="1:52" ht="25.5" customHeight="1" x14ac:dyDescent="0.25">
      <c r="A56" s="3" t="s">
        <v>134</v>
      </c>
      <c r="B56" s="18" t="s">
        <v>135</v>
      </c>
      <c r="C56" s="19">
        <f>SUM(D56:I56)</f>
        <v>1040</v>
      </c>
      <c r="D56" s="20">
        <v>1000</v>
      </c>
      <c r="E56" s="20">
        <v>10</v>
      </c>
      <c r="F56" s="20">
        <v>10</v>
      </c>
      <c r="G56" s="20">
        <v>10</v>
      </c>
      <c r="H56" s="20">
        <v>5</v>
      </c>
      <c r="I56" s="20">
        <v>5</v>
      </c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</row>
    <row r="57" spans="1:52" ht="25.5" customHeight="1" x14ac:dyDescent="0.25">
      <c r="A57" s="14" t="s">
        <v>22</v>
      </c>
      <c r="B57" s="15" t="s">
        <v>23</v>
      </c>
      <c r="C57" s="16">
        <f t="shared" ref="C57:I57" si="16">SUM(C58:C59)</f>
        <v>2950000</v>
      </c>
      <c r="D57" s="17">
        <f t="shared" si="16"/>
        <v>1403000</v>
      </c>
      <c r="E57" s="17">
        <f t="shared" si="16"/>
        <v>200000</v>
      </c>
      <c r="F57" s="17">
        <f t="shared" si="16"/>
        <v>0</v>
      </c>
      <c r="G57" s="17">
        <f t="shared" si="16"/>
        <v>1113000</v>
      </c>
      <c r="H57" s="17">
        <f t="shared" si="16"/>
        <v>230000</v>
      </c>
      <c r="I57" s="17">
        <f t="shared" si="16"/>
        <v>4000</v>
      </c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</row>
    <row r="58" spans="1:52" ht="25.5" customHeight="1" x14ac:dyDescent="0.25">
      <c r="A58" s="3" t="s">
        <v>136</v>
      </c>
      <c r="B58" s="18" t="s">
        <v>137</v>
      </c>
      <c r="C58" s="19">
        <f>SUM(D58:I58)</f>
        <v>2912000</v>
      </c>
      <c r="D58" s="20">
        <v>1400000</v>
      </c>
      <c r="E58" s="20">
        <v>200000</v>
      </c>
      <c r="F58" s="20">
        <v>0</v>
      </c>
      <c r="G58" s="20">
        <v>1078000</v>
      </c>
      <c r="H58" s="20">
        <v>230000</v>
      </c>
      <c r="I58" s="20">
        <v>4000</v>
      </c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</row>
    <row r="59" spans="1:52" ht="25.5" customHeight="1" x14ac:dyDescent="0.25">
      <c r="A59" s="3" t="s">
        <v>138</v>
      </c>
      <c r="B59" s="18" t="s">
        <v>139</v>
      </c>
      <c r="C59" s="19">
        <f>SUM(D59:I59)</f>
        <v>38000</v>
      </c>
      <c r="D59" s="20">
        <v>3000</v>
      </c>
      <c r="E59" s="20">
        <v>0</v>
      </c>
      <c r="F59" s="20">
        <v>0</v>
      </c>
      <c r="G59" s="20">
        <v>35000</v>
      </c>
      <c r="H59" s="20">
        <v>0</v>
      </c>
      <c r="I59" s="20">
        <v>0</v>
      </c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</row>
    <row r="60" spans="1:52" ht="25.5" customHeight="1" x14ac:dyDescent="0.25">
      <c r="A60" s="14" t="s">
        <v>24</v>
      </c>
      <c r="B60" s="15" t="s">
        <v>25</v>
      </c>
      <c r="C60" s="16">
        <f t="shared" ref="C60:I60" si="17">C61+C62+C63+C64</f>
        <v>11460770</v>
      </c>
      <c r="D60" s="17">
        <f t="shared" si="17"/>
        <v>0</v>
      </c>
      <c r="E60" s="17">
        <f t="shared" si="17"/>
        <v>0</v>
      </c>
      <c r="F60" s="17">
        <f t="shared" si="17"/>
        <v>11370770</v>
      </c>
      <c r="G60" s="17">
        <f t="shared" si="17"/>
        <v>90000</v>
      </c>
      <c r="H60" s="17">
        <f t="shared" si="17"/>
        <v>0</v>
      </c>
      <c r="I60" s="17">
        <f t="shared" si="17"/>
        <v>0</v>
      </c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</row>
    <row r="61" spans="1:52" ht="25.5" customHeight="1" x14ac:dyDescent="0.25">
      <c r="A61" s="3" t="s">
        <v>140</v>
      </c>
      <c r="B61" s="18" t="s">
        <v>141</v>
      </c>
      <c r="C61" s="19">
        <f>SUM(D61:I61)</f>
        <v>50000</v>
      </c>
      <c r="D61" s="20">
        <v>0</v>
      </c>
      <c r="E61" s="20">
        <v>0</v>
      </c>
      <c r="F61" s="20">
        <v>0</v>
      </c>
      <c r="G61" s="20">
        <v>50000</v>
      </c>
      <c r="H61" s="20">
        <v>0</v>
      </c>
      <c r="I61" s="20">
        <v>0</v>
      </c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</row>
    <row r="62" spans="1:52" ht="25.5" customHeight="1" x14ac:dyDescent="0.25">
      <c r="A62" s="3" t="s">
        <v>142</v>
      </c>
      <c r="B62" s="18" t="s">
        <v>143</v>
      </c>
      <c r="C62" s="19">
        <f>SUM(D62:I62)</f>
        <v>10970770</v>
      </c>
      <c r="D62" s="20">
        <v>0</v>
      </c>
      <c r="E62" s="20">
        <v>0</v>
      </c>
      <c r="F62" s="20">
        <f>8621405.45+2345364.55+4000</f>
        <v>10970770</v>
      </c>
      <c r="G62" s="20">
        <v>0</v>
      </c>
      <c r="H62" s="20">
        <v>0</v>
      </c>
      <c r="I62" s="20">
        <v>0</v>
      </c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</row>
    <row r="63" spans="1:52" ht="25.5" customHeight="1" x14ac:dyDescent="0.25">
      <c r="A63" s="3" t="s">
        <v>144</v>
      </c>
      <c r="B63" s="18" t="s">
        <v>145</v>
      </c>
      <c r="C63" s="19">
        <f t="shared" ref="C63:C64" si="18">SUM(D63:I63)</f>
        <v>40000</v>
      </c>
      <c r="D63" s="20">
        <v>0</v>
      </c>
      <c r="E63" s="20">
        <v>0</v>
      </c>
      <c r="F63" s="20">
        <v>0</v>
      </c>
      <c r="G63" s="20">
        <v>40000</v>
      </c>
      <c r="H63" s="20">
        <v>0</v>
      </c>
      <c r="I63" s="20">
        <v>0</v>
      </c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</row>
    <row r="64" spans="1:52" ht="25.5" customHeight="1" x14ac:dyDescent="0.25">
      <c r="A64" s="3" t="s">
        <v>146</v>
      </c>
      <c r="B64" s="18" t="s">
        <v>147</v>
      </c>
      <c r="C64" s="19">
        <f t="shared" si="18"/>
        <v>400000</v>
      </c>
      <c r="D64" s="20">
        <v>0</v>
      </c>
      <c r="E64" s="20">
        <v>0</v>
      </c>
      <c r="F64" s="20">
        <v>400000</v>
      </c>
      <c r="G64" s="20">
        <v>0</v>
      </c>
      <c r="H64" s="20">
        <v>0</v>
      </c>
      <c r="I64" s="20">
        <v>0</v>
      </c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</row>
    <row r="65" spans="1:52" ht="25.5" customHeight="1" x14ac:dyDescent="0.25">
      <c r="A65" s="14" t="s">
        <v>26</v>
      </c>
      <c r="B65" s="15" t="s">
        <v>27</v>
      </c>
      <c r="C65" s="16">
        <f t="shared" ref="C65:I65" si="19">SUM(C66:C68)</f>
        <v>140500</v>
      </c>
      <c r="D65" s="17">
        <f t="shared" si="19"/>
        <v>25000</v>
      </c>
      <c r="E65" s="17">
        <f t="shared" si="19"/>
        <v>3000</v>
      </c>
      <c r="F65" s="17">
        <f t="shared" si="19"/>
        <v>15000</v>
      </c>
      <c r="G65" s="17">
        <f t="shared" si="19"/>
        <v>2000</v>
      </c>
      <c r="H65" s="17">
        <f t="shared" si="19"/>
        <v>500</v>
      </c>
      <c r="I65" s="17">
        <f t="shared" si="19"/>
        <v>95000</v>
      </c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</row>
    <row r="66" spans="1:52" ht="25.5" customHeight="1" x14ac:dyDescent="0.25">
      <c r="A66" s="3" t="s">
        <v>148</v>
      </c>
      <c r="B66" s="18" t="s">
        <v>149</v>
      </c>
      <c r="C66" s="19">
        <f>SUM(D66:I66)</f>
        <v>35000</v>
      </c>
      <c r="D66" s="20">
        <v>20000</v>
      </c>
      <c r="E66" s="20">
        <v>0</v>
      </c>
      <c r="F66" s="20">
        <v>15000</v>
      </c>
      <c r="G66" s="20">
        <v>0</v>
      </c>
      <c r="H66" s="20">
        <v>0</v>
      </c>
      <c r="I66" s="20">
        <v>0</v>
      </c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</row>
    <row r="67" spans="1:52" ht="25.5" customHeight="1" x14ac:dyDescent="0.25">
      <c r="A67" s="3" t="s">
        <v>150</v>
      </c>
      <c r="B67" s="18" t="s">
        <v>151</v>
      </c>
      <c r="C67" s="19">
        <f t="shared" ref="C67:C68" si="20">SUM(D67:I67)</f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</row>
    <row r="68" spans="1:52" ht="25.5" customHeight="1" x14ac:dyDescent="0.25">
      <c r="A68" s="3" t="s">
        <v>152</v>
      </c>
      <c r="B68" s="18" t="s">
        <v>153</v>
      </c>
      <c r="C68" s="19">
        <f t="shared" si="20"/>
        <v>105500</v>
      </c>
      <c r="D68" s="20">
        <v>5000</v>
      </c>
      <c r="E68" s="20">
        <v>3000</v>
      </c>
      <c r="F68" s="20">
        <v>0</v>
      </c>
      <c r="G68" s="20">
        <v>2000</v>
      </c>
      <c r="H68" s="20">
        <v>500</v>
      </c>
      <c r="I68" s="20">
        <v>95000</v>
      </c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</row>
    <row r="69" spans="1:52" ht="25.5" customHeight="1" x14ac:dyDescent="0.25">
      <c r="A69" s="25"/>
      <c r="B69" s="2" t="s">
        <v>28</v>
      </c>
      <c r="C69" s="4">
        <f>C23+C26+C43+C47+C52+C57+C60+C65</f>
        <v>25145800</v>
      </c>
      <c r="D69" s="4">
        <f>D23+D26+D43+D4+D47+D52+D57+D60+D65</f>
        <v>6263550</v>
      </c>
      <c r="E69" s="4">
        <f>E23+E26+E43+E4+E47+E52+E57+E60+E65</f>
        <v>2165810</v>
      </c>
      <c r="F69" s="4">
        <f>F23+F26+F43+F47+F52+F57+F60+F65</f>
        <v>11485880</v>
      </c>
      <c r="G69" s="4">
        <f>G23+G26+G43+G4+G47+G52+G57+G60+G65</f>
        <v>2234710</v>
      </c>
      <c r="H69" s="4">
        <f>H23+H26+H43+H4+H47+H52+H57+H60+H65</f>
        <v>600805</v>
      </c>
      <c r="I69" s="4">
        <f>I23+I26+I43+I4+I47+I52+I57+I60+I65</f>
        <v>2395045</v>
      </c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</row>
    <row r="70" spans="1:52" ht="9" customHeight="1" x14ac:dyDescent="0.25">
      <c r="A70" s="26"/>
      <c r="B70" s="27"/>
      <c r="C70" s="28"/>
      <c r="D70" s="28"/>
      <c r="E70" s="28"/>
      <c r="F70" s="28"/>
      <c r="G70" s="28"/>
      <c r="H70" s="28"/>
      <c r="I70" s="28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</row>
    <row r="71" spans="1:52" ht="25.5" customHeight="1" x14ac:dyDescent="0.25">
      <c r="A71" s="25"/>
      <c r="B71" s="2" t="s">
        <v>29</v>
      </c>
      <c r="C71" s="4">
        <f>C20-C69</f>
        <v>463000</v>
      </c>
      <c r="D71" s="4">
        <f t="shared" ref="D71:I71" si="21">D20-D69</f>
        <v>168000</v>
      </c>
      <c r="E71" s="4">
        <f t="shared" si="21"/>
        <v>5000</v>
      </c>
      <c r="F71" s="4">
        <f t="shared" si="21"/>
        <v>30000</v>
      </c>
      <c r="G71" s="4">
        <f t="shared" si="21"/>
        <v>60000</v>
      </c>
      <c r="H71" s="4">
        <f t="shared" si="21"/>
        <v>40000</v>
      </c>
      <c r="I71" s="4">
        <f t="shared" si="21"/>
        <v>160000</v>
      </c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</row>
    <row r="72" spans="1:52" ht="9" customHeight="1" x14ac:dyDescent="0.25">
      <c r="A72" s="26"/>
      <c r="B72" s="27"/>
      <c r="C72" s="28"/>
      <c r="D72" s="28"/>
      <c r="E72" s="28"/>
      <c r="F72" s="28"/>
      <c r="G72" s="28"/>
      <c r="H72" s="28"/>
      <c r="I72" s="28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</row>
    <row r="73" spans="1:52" ht="25.5" customHeight="1" x14ac:dyDescent="0.25">
      <c r="A73" s="2" t="s">
        <v>30</v>
      </c>
      <c r="B73" s="2" t="s">
        <v>31</v>
      </c>
      <c r="C73" s="4">
        <f t="shared" ref="C73:H73" si="22">C74-C76</f>
        <v>-13000</v>
      </c>
      <c r="D73" s="4">
        <f t="shared" si="22"/>
        <v>2000</v>
      </c>
      <c r="E73" s="4">
        <f t="shared" si="22"/>
        <v>0</v>
      </c>
      <c r="F73" s="4">
        <f t="shared" si="22"/>
        <v>5000</v>
      </c>
      <c r="G73" s="4">
        <f t="shared" si="22"/>
        <v>0</v>
      </c>
      <c r="H73" s="4">
        <f t="shared" si="22"/>
        <v>0</v>
      </c>
      <c r="I73" s="4">
        <f>I74-I76</f>
        <v>-20000</v>
      </c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</row>
    <row r="74" spans="1:52" ht="25.5" customHeight="1" x14ac:dyDescent="0.25">
      <c r="A74" s="14" t="s">
        <v>32</v>
      </c>
      <c r="B74" s="15" t="s">
        <v>33</v>
      </c>
      <c r="C74" s="16">
        <f t="shared" ref="C74:I74" si="23">SUM(C75)</f>
        <v>7000</v>
      </c>
      <c r="D74" s="17">
        <f t="shared" si="23"/>
        <v>2000</v>
      </c>
      <c r="E74" s="17">
        <f t="shared" si="23"/>
        <v>0</v>
      </c>
      <c r="F74" s="17">
        <f t="shared" si="23"/>
        <v>5000</v>
      </c>
      <c r="G74" s="17">
        <f t="shared" si="23"/>
        <v>0</v>
      </c>
      <c r="H74" s="17">
        <f t="shared" si="23"/>
        <v>0</v>
      </c>
      <c r="I74" s="17">
        <f t="shared" si="23"/>
        <v>0</v>
      </c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</row>
    <row r="75" spans="1:52" ht="25.5" customHeight="1" x14ac:dyDescent="0.25">
      <c r="A75" s="3" t="s">
        <v>154</v>
      </c>
      <c r="B75" s="18" t="s">
        <v>155</v>
      </c>
      <c r="C75" s="19">
        <f>SUM(D75:I75)</f>
        <v>7000</v>
      </c>
      <c r="D75" s="20">
        <v>2000</v>
      </c>
      <c r="E75" s="20">
        <v>0</v>
      </c>
      <c r="F75" s="20">
        <v>5000</v>
      </c>
      <c r="G75" s="20">
        <v>0</v>
      </c>
      <c r="H75" s="20">
        <v>0</v>
      </c>
      <c r="I75" s="20">
        <v>0</v>
      </c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</row>
    <row r="76" spans="1:52" ht="25.5" customHeight="1" x14ac:dyDescent="0.25">
      <c r="A76" s="14" t="s">
        <v>34</v>
      </c>
      <c r="B76" s="15" t="s">
        <v>35</v>
      </c>
      <c r="C76" s="16">
        <f t="shared" ref="C76:I76" si="24">SUM(C77:C79)</f>
        <v>20000</v>
      </c>
      <c r="D76" s="17">
        <f t="shared" si="24"/>
        <v>0</v>
      </c>
      <c r="E76" s="17">
        <f t="shared" si="24"/>
        <v>0</v>
      </c>
      <c r="F76" s="17">
        <f t="shared" si="24"/>
        <v>0</v>
      </c>
      <c r="G76" s="17">
        <f t="shared" si="24"/>
        <v>0</v>
      </c>
      <c r="H76" s="17">
        <f t="shared" si="24"/>
        <v>0</v>
      </c>
      <c r="I76" s="17">
        <f t="shared" si="24"/>
        <v>20000</v>
      </c>
    </row>
    <row r="77" spans="1:52" ht="25.5" customHeight="1" x14ac:dyDescent="0.25">
      <c r="A77" s="3" t="s">
        <v>156</v>
      </c>
      <c r="B77" s="18" t="s">
        <v>157</v>
      </c>
      <c r="C77" s="19">
        <f>SUM(D77:I77)</f>
        <v>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</row>
    <row r="78" spans="1:52" ht="25.5" customHeight="1" x14ac:dyDescent="0.25">
      <c r="A78" s="3" t="s">
        <v>158</v>
      </c>
      <c r="B78" s="18" t="s">
        <v>159</v>
      </c>
      <c r="C78" s="19">
        <f t="shared" ref="C78:C79" si="25">SUM(D78:I78)</f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</row>
    <row r="79" spans="1:52" ht="25.5" customHeight="1" x14ac:dyDescent="0.25">
      <c r="A79" s="3" t="s">
        <v>160</v>
      </c>
      <c r="B79" s="18" t="s">
        <v>161</v>
      </c>
      <c r="C79" s="19">
        <f t="shared" si="25"/>
        <v>20000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20000</v>
      </c>
    </row>
    <row r="80" spans="1:52" ht="25.5" customHeight="1" x14ac:dyDescent="0.25">
      <c r="A80" s="2" t="s">
        <v>36</v>
      </c>
      <c r="B80" s="2" t="s">
        <v>37</v>
      </c>
      <c r="C80" s="4">
        <f t="shared" ref="C80:I80" si="26">C82-C83</f>
        <v>0</v>
      </c>
      <c r="D80" s="4">
        <f t="shared" si="26"/>
        <v>0</v>
      </c>
      <c r="E80" s="4">
        <f t="shared" si="26"/>
        <v>0</v>
      </c>
      <c r="F80" s="4">
        <f t="shared" si="26"/>
        <v>0</v>
      </c>
      <c r="G80" s="4">
        <f t="shared" si="26"/>
        <v>0</v>
      </c>
      <c r="H80" s="4">
        <f t="shared" si="26"/>
        <v>0</v>
      </c>
      <c r="I80" s="4">
        <f t="shared" si="26"/>
        <v>0</v>
      </c>
    </row>
    <row r="81" spans="1:9" ht="25.5" customHeight="1" x14ac:dyDescent="0.25">
      <c r="A81" s="3" t="s">
        <v>38</v>
      </c>
      <c r="B81" s="18" t="s">
        <v>39</v>
      </c>
      <c r="C81" s="19">
        <f t="shared" ref="C81:I81" si="27">C82-C83</f>
        <v>0</v>
      </c>
      <c r="D81" s="20">
        <f t="shared" si="27"/>
        <v>0</v>
      </c>
      <c r="E81" s="20">
        <f t="shared" si="27"/>
        <v>0</v>
      </c>
      <c r="F81" s="20">
        <f t="shared" si="27"/>
        <v>0</v>
      </c>
      <c r="G81" s="20">
        <f t="shared" si="27"/>
        <v>0</v>
      </c>
      <c r="H81" s="20">
        <f t="shared" si="27"/>
        <v>0</v>
      </c>
      <c r="I81" s="20">
        <f t="shared" si="27"/>
        <v>0</v>
      </c>
    </row>
    <row r="82" spans="1:9" ht="25.5" customHeight="1" x14ac:dyDescent="0.25">
      <c r="A82" s="3" t="s">
        <v>162</v>
      </c>
      <c r="B82" s="18" t="s">
        <v>40</v>
      </c>
      <c r="C82" s="19">
        <v>0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</row>
    <row r="83" spans="1:9" ht="25.5" customHeight="1" x14ac:dyDescent="0.25">
      <c r="A83" s="3" t="s">
        <v>163</v>
      </c>
      <c r="B83" s="18" t="s">
        <v>41</v>
      </c>
      <c r="C83" s="19">
        <v>0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</row>
    <row r="84" spans="1:9" ht="25.5" customHeight="1" x14ac:dyDescent="0.25">
      <c r="A84" s="2"/>
      <c r="B84" s="2" t="s">
        <v>42</v>
      </c>
      <c r="C84" s="4">
        <f>C71+C73+C80</f>
        <v>450000</v>
      </c>
      <c r="D84" s="4">
        <f>D71+D73+D80</f>
        <v>170000</v>
      </c>
      <c r="E84" s="4">
        <f t="shared" ref="E84:I84" si="28">E71+E73+E80</f>
        <v>5000</v>
      </c>
      <c r="F84" s="4">
        <f t="shared" si="28"/>
        <v>35000</v>
      </c>
      <c r="G84" s="4">
        <f t="shared" si="28"/>
        <v>60000</v>
      </c>
      <c r="H84" s="4">
        <f t="shared" si="28"/>
        <v>40000</v>
      </c>
      <c r="I84" s="4">
        <f t="shared" si="28"/>
        <v>140000</v>
      </c>
    </row>
    <row r="85" spans="1:9" ht="9" customHeight="1" x14ac:dyDescent="0.25">
      <c r="A85" s="27"/>
      <c r="B85" s="27"/>
      <c r="C85" s="28"/>
      <c r="D85" s="28"/>
      <c r="E85" s="28"/>
      <c r="F85" s="28"/>
      <c r="G85" s="28"/>
      <c r="H85" s="28"/>
      <c r="I85" s="28"/>
    </row>
    <row r="86" spans="1:9" ht="25.5" customHeight="1" x14ac:dyDescent="0.25">
      <c r="A86" s="1" t="s">
        <v>43</v>
      </c>
      <c r="B86" s="2" t="s">
        <v>44</v>
      </c>
      <c r="C86" s="4">
        <f>SUM(D86:I86)</f>
        <v>450000</v>
      </c>
      <c r="D86" s="4">
        <v>170000</v>
      </c>
      <c r="E86" s="4">
        <v>5000</v>
      </c>
      <c r="F86" s="4">
        <v>35000</v>
      </c>
      <c r="G86" s="4">
        <v>60000</v>
      </c>
      <c r="H86" s="4">
        <v>40000</v>
      </c>
      <c r="I86" s="4">
        <v>140000</v>
      </c>
    </row>
    <row r="87" spans="1:9" ht="9" customHeight="1" x14ac:dyDescent="0.25">
      <c r="A87" s="30"/>
      <c r="B87" s="27"/>
      <c r="C87" s="28"/>
      <c r="D87" s="28"/>
      <c r="E87" s="28"/>
      <c r="F87" s="28">
        <v>28</v>
      </c>
      <c r="G87" s="28"/>
      <c r="H87" s="28"/>
      <c r="I87" s="28"/>
    </row>
    <row r="88" spans="1:9" ht="25.5" customHeight="1" x14ac:dyDescent="0.25">
      <c r="A88" s="2"/>
      <c r="B88" s="2" t="s">
        <v>45</v>
      </c>
      <c r="C88" s="4">
        <f t="shared" ref="C88:I88" si="29">C84-C86</f>
        <v>0</v>
      </c>
      <c r="D88" s="4">
        <f>D84-D86</f>
        <v>0</v>
      </c>
      <c r="E88" s="4">
        <f t="shared" si="29"/>
        <v>0</v>
      </c>
      <c r="F88" s="4">
        <f>F84-F86</f>
        <v>0</v>
      </c>
      <c r="G88" s="4">
        <f t="shared" si="29"/>
        <v>0</v>
      </c>
      <c r="H88" s="4">
        <f t="shared" si="29"/>
        <v>0</v>
      </c>
      <c r="I88" s="4">
        <f t="shared" si="29"/>
        <v>0</v>
      </c>
    </row>
  </sheetData>
  <mergeCells count="1">
    <mergeCell ref="A1:I1"/>
  </mergeCells>
  <pageMargins left="0.27559055118110237" right="0.19685039370078741" top="0.35433070866141736" bottom="0.43307086614173229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2026_cdc</vt:lpstr>
      <vt:lpstr>2027_cdc</vt:lpstr>
      <vt:lpstr>2028_cdc</vt:lpstr>
      <vt:lpstr>'2026_cdc'!Area_stampa</vt:lpstr>
      <vt:lpstr>'2027_cdc'!Area_stampa</vt:lpstr>
      <vt:lpstr>'2028_cdc'!Area_stampa</vt:lpstr>
      <vt:lpstr>'2026_cdc'!Titoli_stampa</vt:lpstr>
      <vt:lpstr>'2027_cdc'!Titoli_stampa</vt:lpstr>
      <vt:lpstr>'2028_cdc'!Titoli_stampa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thomastagliapietra</dc:creator>
  <cp:lastModifiedBy>Emanuela Vicentini</cp:lastModifiedBy>
  <cp:revision>4</cp:revision>
  <cp:lastPrinted>2026-01-27T09:00:47Z</cp:lastPrinted>
  <dcterms:created xsi:type="dcterms:W3CDTF">2018-11-08T09:51:36Z</dcterms:created>
  <dcterms:modified xsi:type="dcterms:W3CDTF">2026-01-27T11:57:48Z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Olidata S.p.A.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