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\Amministrazione Trasparente\Ragioneria\"/>
    </mc:Choice>
  </mc:AlternateContent>
  <xr:revisionPtr revIDLastSave="0" documentId="8_{AB678EA7-BA10-42B4-AC7F-6FDB8682A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AZ BILANCIO 2025 PER CDC" sheetId="2" r:id="rId1"/>
    <sheet name="VARIAZ BILANCIO 2026 PER CDC" sheetId="3" r:id="rId2"/>
    <sheet name="VARIAZ BILANCIO 2027 PER CDC " sheetId="4" r:id="rId3"/>
  </sheets>
  <definedNames>
    <definedName name="_xlnm.Print_Area" localSheetId="0">'VARIAZ BILANCIO 2025 PER CDC'!$A$1:$I$287</definedName>
    <definedName name="_xlnm.Print_Titles" localSheetId="0">'VARIAZ BILANCIO 2025 PER CDC'!$1:$2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2" i="4" l="1"/>
  <c r="C277" i="4" l="1"/>
  <c r="C276" i="4"/>
  <c r="C275" i="4"/>
  <c r="C275" i="3"/>
  <c r="D236" i="4"/>
  <c r="E236" i="4"/>
  <c r="F236" i="4"/>
  <c r="G236" i="4"/>
  <c r="H236" i="4"/>
  <c r="I236" i="4"/>
  <c r="D42" i="4"/>
  <c r="I30" i="4"/>
  <c r="C285" i="3"/>
  <c r="C284" i="3"/>
  <c r="C283" i="3"/>
  <c r="H276" i="3"/>
  <c r="I276" i="3"/>
  <c r="G276" i="3"/>
  <c r="F276" i="3"/>
  <c r="E276" i="3"/>
  <c r="D276" i="3"/>
  <c r="C276" i="3"/>
  <c r="I275" i="3"/>
  <c r="H275" i="3"/>
  <c r="G275" i="3"/>
  <c r="F275" i="3"/>
  <c r="E275" i="3"/>
  <c r="D275" i="3"/>
  <c r="I236" i="3"/>
  <c r="H236" i="3"/>
  <c r="G236" i="3"/>
  <c r="F236" i="3"/>
  <c r="E236" i="3"/>
  <c r="D236" i="3"/>
  <c r="D42" i="3"/>
  <c r="C285" i="2"/>
  <c r="C284" i="2"/>
  <c r="C283" i="2"/>
  <c r="C279" i="2"/>
  <c r="C276" i="2"/>
  <c r="I275" i="2"/>
  <c r="H275" i="2"/>
  <c r="G275" i="2"/>
  <c r="F275" i="2"/>
  <c r="E275" i="2"/>
  <c r="D275" i="2"/>
  <c r="C277" i="2"/>
  <c r="C275" i="2"/>
  <c r="I276" i="2"/>
  <c r="H276" i="2"/>
  <c r="G276" i="2"/>
  <c r="F276" i="2"/>
  <c r="E276" i="2"/>
  <c r="D276" i="2"/>
  <c r="C271" i="2"/>
  <c r="I236" i="2"/>
  <c r="H236" i="2"/>
  <c r="G236" i="2"/>
  <c r="F236" i="2"/>
  <c r="E236" i="2"/>
  <c r="D236" i="2"/>
  <c r="C207" i="2"/>
  <c r="E104" i="2"/>
  <c r="G83" i="2"/>
  <c r="D42" i="2"/>
  <c r="C64" i="4"/>
  <c r="H18" i="3"/>
  <c r="F204" i="2" l="1"/>
  <c r="I30" i="2"/>
  <c r="I281" i="4"/>
  <c r="H281" i="4"/>
  <c r="G281" i="4"/>
  <c r="F281" i="4"/>
  <c r="E281" i="4"/>
  <c r="D281" i="4"/>
  <c r="C280" i="4"/>
  <c r="C279" i="4"/>
  <c r="C269" i="4"/>
  <c r="C270" i="4" s="1"/>
  <c r="C268" i="4"/>
  <c r="C266" i="4"/>
  <c r="C267" i="4" s="1"/>
  <c r="I264" i="4"/>
  <c r="H264" i="4"/>
  <c r="G264" i="4"/>
  <c r="F264" i="4"/>
  <c r="E264" i="4"/>
  <c r="D264" i="4"/>
  <c r="C263" i="4"/>
  <c r="C264" i="4" s="1"/>
  <c r="C260" i="4"/>
  <c r="C259" i="4"/>
  <c r="I257" i="4"/>
  <c r="H257" i="4"/>
  <c r="G257" i="4"/>
  <c r="F257" i="4"/>
  <c r="E257" i="4"/>
  <c r="D257" i="4"/>
  <c r="I256" i="4"/>
  <c r="H256" i="4"/>
  <c r="G256" i="4"/>
  <c r="F256" i="4"/>
  <c r="E256" i="4"/>
  <c r="D256" i="4"/>
  <c r="C256" i="4"/>
  <c r="C254" i="4"/>
  <c r="C253" i="4"/>
  <c r="C251" i="4"/>
  <c r="C250" i="4"/>
  <c r="I249" i="4"/>
  <c r="H249" i="4"/>
  <c r="G249" i="4"/>
  <c r="F249" i="4"/>
  <c r="E249" i="4"/>
  <c r="D249" i="4"/>
  <c r="C248" i="4"/>
  <c r="C247" i="4"/>
  <c r="C249" i="4" s="1"/>
  <c r="C245" i="4"/>
  <c r="C244" i="4"/>
  <c r="I242" i="4"/>
  <c r="H242" i="4"/>
  <c r="H272" i="4" s="1"/>
  <c r="G242" i="4"/>
  <c r="G272" i="4" s="1"/>
  <c r="F242" i="4"/>
  <c r="E242" i="4"/>
  <c r="D242" i="4"/>
  <c r="D272" i="4" s="1"/>
  <c r="I241" i="4"/>
  <c r="I271" i="4" s="1"/>
  <c r="H241" i="4"/>
  <c r="H271" i="4" s="1"/>
  <c r="G241" i="4"/>
  <c r="G271" i="4" s="1"/>
  <c r="F241" i="4"/>
  <c r="F271" i="4" s="1"/>
  <c r="E241" i="4"/>
  <c r="D241" i="4"/>
  <c r="I235" i="4"/>
  <c r="H235" i="4"/>
  <c r="G235" i="4"/>
  <c r="F235" i="4"/>
  <c r="E235" i="4"/>
  <c r="D235" i="4"/>
  <c r="C234" i="4"/>
  <c r="C233" i="4"/>
  <c r="I232" i="4"/>
  <c r="H232" i="4"/>
  <c r="G232" i="4"/>
  <c r="F232" i="4"/>
  <c r="E232" i="4"/>
  <c r="D232" i="4"/>
  <c r="C231" i="4"/>
  <c r="C230" i="4"/>
  <c r="I228" i="4"/>
  <c r="H228" i="4"/>
  <c r="H237" i="4" s="1"/>
  <c r="G228" i="4"/>
  <c r="G237" i="4" s="1"/>
  <c r="F228" i="4"/>
  <c r="F237" i="4" s="1"/>
  <c r="E228" i="4"/>
  <c r="E237" i="4" s="1"/>
  <c r="D228" i="4"/>
  <c r="D237" i="4" s="1"/>
  <c r="I227" i="4"/>
  <c r="H227" i="4"/>
  <c r="G227" i="4"/>
  <c r="F227" i="4"/>
  <c r="E227" i="4"/>
  <c r="D227" i="4"/>
  <c r="I221" i="4"/>
  <c r="H221" i="4"/>
  <c r="G221" i="4"/>
  <c r="F221" i="4"/>
  <c r="E221" i="4"/>
  <c r="D221" i="4"/>
  <c r="C220" i="4"/>
  <c r="C219" i="4"/>
  <c r="C221" i="4" s="1"/>
  <c r="I218" i="4"/>
  <c r="H218" i="4"/>
  <c r="G218" i="4"/>
  <c r="F218" i="4"/>
  <c r="E218" i="4"/>
  <c r="D218" i="4"/>
  <c r="C217" i="4"/>
  <c r="C216" i="4"/>
  <c r="C218" i="4" s="1"/>
  <c r="I215" i="4"/>
  <c r="H215" i="4"/>
  <c r="G215" i="4"/>
  <c r="F215" i="4"/>
  <c r="E215" i="4"/>
  <c r="D215" i="4"/>
  <c r="C214" i="4"/>
  <c r="C213" i="4"/>
  <c r="I211" i="4"/>
  <c r="H211" i="4"/>
  <c r="G211" i="4"/>
  <c r="F211" i="4"/>
  <c r="E211" i="4"/>
  <c r="D211" i="4"/>
  <c r="I210" i="4"/>
  <c r="H210" i="4"/>
  <c r="G210" i="4"/>
  <c r="F210" i="4"/>
  <c r="E210" i="4"/>
  <c r="D210" i="4"/>
  <c r="I209" i="4"/>
  <c r="H209" i="4"/>
  <c r="G209" i="4"/>
  <c r="F209" i="4"/>
  <c r="E209" i="4"/>
  <c r="D209" i="4"/>
  <c r="C208" i="4"/>
  <c r="C205" i="4" s="1"/>
  <c r="C207" i="4"/>
  <c r="C204" i="4" s="1"/>
  <c r="I205" i="4"/>
  <c r="H205" i="4"/>
  <c r="G205" i="4"/>
  <c r="F205" i="4"/>
  <c r="E205" i="4"/>
  <c r="D205" i="4"/>
  <c r="I204" i="4"/>
  <c r="H204" i="4"/>
  <c r="G204" i="4"/>
  <c r="F204" i="4"/>
  <c r="E204" i="4"/>
  <c r="D204" i="4"/>
  <c r="I194" i="4"/>
  <c r="H194" i="4"/>
  <c r="G194" i="4"/>
  <c r="F194" i="4"/>
  <c r="E194" i="4"/>
  <c r="D194" i="4"/>
  <c r="C193" i="4"/>
  <c r="C192" i="4"/>
  <c r="I191" i="4"/>
  <c r="H191" i="4"/>
  <c r="G191" i="4"/>
  <c r="F191" i="4"/>
  <c r="E191" i="4"/>
  <c r="D191" i="4"/>
  <c r="C190" i="4"/>
  <c r="C189" i="4"/>
  <c r="I188" i="4"/>
  <c r="H188" i="4"/>
  <c r="G188" i="4"/>
  <c r="F188" i="4"/>
  <c r="E188" i="4"/>
  <c r="D188" i="4"/>
  <c r="C187" i="4"/>
  <c r="C186" i="4"/>
  <c r="C188" i="4" s="1"/>
  <c r="I184" i="4"/>
  <c r="H184" i="4"/>
  <c r="G184" i="4"/>
  <c r="F184" i="4"/>
  <c r="E184" i="4"/>
  <c r="D184" i="4"/>
  <c r="I183" i="4"/>
  <c r="H183" i="4"/>
  <c r="G183" i="4"/>
  <c r="F183" i="4"/>
  <c r="E183" i="4"/>
  <c r="D183" i="4"/>
  <c r="I182" i="4"/>
  <c r="H182" i="4"/>
  <c r="G182" i="4"/>
  <c r="F182" i="4"/>
  <c r="E182" i="4"/>
  <c r="D182" i="4"/>
  <c r="C181" i="4"/>
  <c r="C180" i="4"/>
  <c r="I179" i="4"/>
  <c r="H179" i="4"/>
  <c r="G179" i="4"/>
  <c r="F179" i="4"/>
  <c r="E179" i="4"/>
  <c r="D179" i="4"/>
  <c r="C178" i="4"/>
  <c r="C177" i="4"/>
  <c r="I176" i="4"/>
  <c r="H176" i="4"/>
  <c r="G176" i="4"/>
  <c r="F176" i="4"/>
  <c r="E176" i="4"/>
  <c r="D176" i="4"/>
  <c r="C175" i="4"/>
  <c r="C174" i="4"/>
  <c r="C176" i="4" s="1"/>
  <c r="I173" i="4"/>
  <c r="H173" i="4"/>
  <c r="G173" i="4"/>
  <c r="F173" i="4"/>
  <c r="E173" i="4"/>
  <c r="D173" i="4"/>
  <c r="C172" i="4"/>
  <c r="C171" i="4"/>
  <c r="I169" i="4"/>
  <c r="H169" i="4"/>
  <c r="G169" i="4"/>
  <c r="F169" i="4"/>
  <c r="E169" i="4"/>
  <c r="D169" i="4"/>
  <c r="I168" i="4"/>
  <c r="H168" i="4"/>
  <c r="G168" i="4"/>
  <c r="F168" i="4"/>
  <c r="E168" i="4"/>
  <c r="D168" i="4"/>
  <c r="I167" i="4"/>
  <c r="H167" i="4"/>
  <c r="G167" i="4"/>
  <c r="F167" i="4"/>
  <c r="E167" i="4"/>
  <c r="D167" i="4"/>
  <c r="C166" i="4"/>
  <c r="C165" i="4"/>
  <c r="I164" i="4"/>
  <c r="H164" i="4"/>
  <c r="G164" i="4"/>
  <c r="F164" i="4"/>
  <c r="E164" i="4"/>
  <c r="D164" i="4"/>
  <c r="C163" i="4"/>
  <c r="C162" i="4"/>
  <c r="I160" i="4"/>
  <c r="H160" i="4"/>
  <c r="G160" i="4"/>
  <c r="F160" i="4"/>
  <c r="E160" i="4"/>
  <c r="D160" i="4"/>
  <c r="I159" i="4"/>
  <c r="H159" i="4"/>
  <c r="G159" i="4"/>
  <c r="F159" i="4"/>
  <c r="E159" i="4"/>
  <c r="D159" i="4"/>
  <c r="I158" i="4"/>
  <c r="H158" i="4"/>
  <c r="G158" i="4"/>
  <c r="F158" i="4"/>
  <c r="E158" i="4"/>
  <c r="D158" i="4"/>
  <c r="C157" i="4"/>
  <c r="C156" i="4"/>
  <c r="I155" i="4"/>
  <c r="H155" i="4"/>
  <c r="G155" i="4"/>
  <c r="F155" i="4"/>
  <c r="E155" i="4"/>
  <c r="D155" i="4"/>
  <c r="C154" i="4"/>
  <c r="C153" i="4"/>
  <c r="I152" i="4"/>
  <c r="H152" i="4"/>
  <c r="G152" i="4"/>
  <c r="F152" i="4"/>
  <c r="E152" i="4"/>
  <c r="D152" i="4"/>
  <c r="C151" i="4"/>
  <c r="C150" i="4"/>
  <c r="I149" i="4"/>
  <c r="H149" i="4"/>
  <c r="G149" i="4"/>
  <c r="F149" i="4"/>
  <c r="E149" i="4"/>
  <c r="D149" i="4"/>
  <c r="C148" i="4"/>
  <c r="C147" i="4"/>
  <c r="C149" i="4" s="1"/>
  <c r="I145" i="4"/>
  <c r="H145" i="4"/>
  <c r="G145" i="4"/>
  <c r="F145" i="4"/>
  <c r="E145" i="4"/>
  <c r="D145" i="4"/>
  <c r="I144" i="4"/>
  <c r="H144" i="4"/>
  <c r="G144" i="4"/>
  <c r="F144" i="4"/>
  <c r="E144" i="4"/>
  <c r="D144" i="4"/>
  <c r="I143" i="4"/>
  <c r="H143" i="4"/>
  <c r="G143" i="4"/>
  <c r="F143" i="4"/>
  <c r="E143" i="4"/>
  <c r="D143" i="4"/>
  <c r="C142" i="4"/>
  <c r="C141" i="4"/>
  <c r="I140" i="4"/>
  <c r="H140" i="4"/>
  <c r="G140" i="4"/>
  <c r="F140" i="4"/>
  <c r="E140" i="4"/>
  <c r="D140" i="4"/>
  <c r="C139" i="4"/>
  <c r="C138" i="4"/>
  <c r="I137" i="4"/>
  <c r="H137" i="4"/>
  <c r="G137" i="4"/>
  <c r="F137" i="4"/>
  <c r="E137" i="4"/>
  <c r="D137" i="4"/>
  <c r="C136" i="4"/>
  <c r="C135" i="4"/>
  <c r="C137" i="4" s="1"/>
  <c r="I134" i="4"/>
  <c r="H134" i="4"/>
  <c r="G134" i="4"/>
  <c r="F134" i="4"/>
  <c r="E134" i="4"/>
  <c r="D134" i="4"/>
  <c r="C133" i="4"/>
  <c r="C132" i="4"/>
  <c r="I130" i="4"/>
  <c r="H130" i="4"/>
  <c r="G130" i="4"/>
  <c r="F130" i="4"/>
  <c r="E130" i="4"/>
  <c r="D130" i="4"/>
  <c r="I129" i="4"/>
  <c r="H129" i="4"/>
  <c r="G129" i="4"/>
  <c r="F129" i="4"/>
  <c r="E129" i="4"/>
  <c r="D129" i="4"/>
  <c r="I128" i="4"/>
  <c r="H128" i="4"/>
  <c r="G128" i="4"/>
  <c r="F128" i="4"/>
  <c r="E128" i="4"/>
  <c r="D128" i="4"/>
  <c r="C127" i="4"/>
  <c r="C126" i="4"/>
  <c r="I125" i="4"/>
  <c r="H125" i="4"/>
  <c r="G125" i="4"/>
  <c r="F125" i="4"/>
  <c r="E125" i="4"/>
  <c r="D125" i="4"/>
  <c r="C124" i="4"/>
  <c r="C123" i="4"/>
  <c r="C125" i="4" s="1"/>
  <c r="I122" i="4"/>
  <c r="H122" i="4"/>
  <c r="G122" i="4"/>
  <c r="F122" i="4"/>
  <c r="E122" i="4"/>
  <c r="D122" i="4"/>
  <c r="C121" i="4"/>
  <c r="C120" i="4"/>
  <c r="I118" i="4"/>
  <c r="H118" i="4"/>
  <c r="G118" i="4"/>
  <c r="F118" i="4"/>
  <c r="E118" i="4"/>
  <c r="D118" i="4"/>
  <c r="I117" i="4"/>
  <c r="H117" i="4"/>
  <c r="G117" i="4"/>
  <c r="F117" i="4"/>
  <c r="E117" i="4"/>
  <c r="D117" i="4"/>
  <c r="I116" i="4"/>
  <c r="H116" i="4"/>
  <c r="G116" i="4"/>
  <c r="F116" i="4"/>
  <c r="E116" i="4"/>
  <c r="D116" i="4"/>
  <c r="C115" i="4"/>
  <c r="C114" i="4"/>
  <c r="I113" i="4"/>
  <c r="H113" i="4"/>
  <c r="G113" i="4"/>
  <c r="F113" i="4"/>
  <c r="E113" i="4"/>
  <c r="D113" i="4"/>
  <c r="C112" i="4"/>
  <c r="C111" i="4"/>
  <c r="I110" i="4"/>
  <c r="H110" i="4"/>
  <c r="G110" i="4"/>
  <c r="F110" i="4"/>
  <c r="E110" i="4"/>
  <c r="D110" i="4"/>
  <c r="C109" i="4"/>
  <c r="C108" i="4"/>
  <c r="I107" i="4"/>
  <c r="H107" i="4"/>
  <c r="G107" i="4"/>
  <c r="F107" i="4"/>
  <c r="E107" i="4"/>
  <c r="D107" i="4"/>
  <c r="C106" i="4"/>
  <c r="C105" i="4"/>
  <c r="I104" i="4"/>
  <c r="H104" i="4"/>
  <c r="G104" i="4"/>
  <c r="F104" i="4"/>
  <c r="E104" i="4"/>
  <c r="D104" i="4"/>
  <c r="C103" i="4"/>
  <c r="C102" i="4"/>
  <c r="C104" i="4" s="1"/>
  <c r="I101" i="4"/>
  <c r="H101" i="4"/>
  <c r="G101" i="4"/>
  <c r="F101" i="4"/>
  <c r="E101" i="4"/>
  <c r="D101" i="4"/>
  <c r="C100" i="4"/>
  <c r="C99" i="4"/>
  <c r="I98" i="4"/>
  <c r="H98" i="4"/>
  <c r="G98" i="4"/>
  <c r="F98" i="4"/>
  <c r="E98" i="4"/>
  <c r="D98" i="4"/>
  <c r="C97" i="4"/>
  <c r="C96" i="4"/>
  <c r="I95" i="4"/>
  <c r="H95" i="4"/>
  <c r="G95" i="4"/>
  <c r="F95" i="4"/>
  <c r="E95" i="4"/>
  <c r="D95" i="4"/>
  <c r="C94" i="4"/>
  <c r="C93" i="4"/>
  <c r="C95" i="4" s="1"/>
  <c r="I92" i="4"/>
  <c r="H92" i="4"/>
  <c r="F92" i="4"/>
  <c r="E92" i="4"/>
  <c r="D92" i="4"/>
  <c r="C91" i="4"/>
  <c r="C90" i="4"/>
  <c r="I89" i="4"/>
  <c r="H89" i="4"/>
  <c r="G89" i="4"/>
  <c r="F89" i="4"/>
  <c r="E89" i="4"/>
  <c r="D89" i="4"/>
  <c r="C88" i="4"/>
  <c r="C87" i="4"/>
  <c r="I86" i="4"/>
  <c r="H86" i="4"/>
  <c r="G86" i="4"/>
  <c r="F86" i="4"/>
  <c r="E86" i="4"/>
  <c r="D86" i="4"/>
  <c r="C85" i="4"/>
  <c r="C84" i="4"/>
  <c r="I83" i="4"/>
  <c r="H83" i="4"/>
  <c r="G83" i="4"/>
  <c r="F83" i="4"/>
  <c r="E83" i="4"/>
  <c r="D83" i="4"/>
  <c r="C82" i="4"/>
  <c r="C81" i="4"/>
  <c r="I80" i="4"/>
  <c r="H80" i="4"/>
  <c r="G80" i="4"/>
  <c r="F80" i="4"/>
  <c r="E80" i="4"/>
  <c r="D80" i="4"/>
  <c r="C79" i="4"/>
  <c r="C78" i="4"/>
  <c r="I77" i="4"/>
  <c r="H77" i="4"/>
  <c r="G77" i="4"/>
  <c r="F77" i="4"/>
  <c r="E77" i="4"/>
  <c r="D77" i="4"/>
  <c r="C76" i="4"/>
  <c r="C75" i="4"/>
  <c r="I74" i="4"/>
  <c r="H74" i="4"/>
  <c r="G74" i="4"/>
  <c r="F74" i="4"/>
  <c r="E74" i="4"/>
  <c r="D74" i="4"/>
  <c r="C73" i="4"/>
  <c r="C72" i="4"/>
  <c r="I71" i="4"/>
  <c r="H71" i="4"/>
  <c r="G71" i="4"/>
  <c r="F71" i="4"/>
  <c r="E71" i="4"/>
  <c r="D71" i="4"/>
  <c r="C70" i="4"/>
  <c r="C69" i="4"/>
  <c r="I67" i="4"/>
  <c r="H67" i="4"/>
  <c r="G67" i="4"/>
  <c r="F67" i="4"/>
  <c r="E67" i="4"/>
  <c r="D67" i="4"/>
  <c r="I66" i="4"/>
  <c r="H66" i="4"/>
  <c r="G66" i="4"/>
  <c r="F66" i="4"/>
  <c r="E66" i="4"/>
  <c r="D66" i="4"/>
  <c r="I65" i="4"/>
  <c r="H65" i="4"/>
  <c r="G65" i="4"/>
  <c r="F65" i="4"/>
  <c r="E65" i="4"/>
  <c r="D65" i="4"/>
  <c r="C63" i="4"/>
  <c r="I62" i="4"/>
  <c r="H62" i="4"/>
  <c r="G62" i="4"/>
  <c r="F62" i="4"/>
  <c r="E62" i="4"/>
  <c r="D62" i="4"/>
  <c r="C61" i="4"/>
  <c r="C58" i="4" s="1"/>
  <c r="C60" i="4"/>
  <c r="I58" i="4"/>
  <c r="H58" i="4"/>
  <c r="G58" i="4"/>
  <c r="F58" i="4"/>
  <c r="E58" i="4"/>
  <c r="D58" i="4"/>
  <c r="I57" i="4"/>
  <c r="H57" i="4"/>
  <c r="G57" i="4"/>
  <c r="F57" i="4"/>
  <c r="E57" i="4"/>
  <c r="D57" i="4"/>
  <c r="I51" i="4"/>
  <c r="H51" i="4"/>
  <c r="G51" i="4"/>
  <c r="F51" i="4"/>
  <c r="E51" i="4"/>
  <c r="D51" i="4"/>
  <c r="C50" i="4"/>
  <c r="C49" i="4"/>
  <c r="I48" i="4"/>
  <c r="H48" i="4"/>
  <c r="G48" i="4"/>
  <c r="F48" i="4"/>
  <c r="E48" i="4"/>
  <c r="D48" i="4"/>
  <c r="C47" i="4"/>
  <c r="C46" i="4"/>
  <c r="I45" i="4"/>
  <c r="H45" i="4"/>
  <c r="G45" i="4"/>
  <c r="F45" i="4"/>
  <c r="E45" i="4"/>
  <c r="C44" i="4"/>
  <c r="C43" i="4"/>
  <c r="I42" i="4"/>
  <c r="H42" i="4"/>
  <c r="G42" i="4"/>
  <c r="F42" i="4"/>
  <c r="E42" i="4"/>
  <c r="C41" i="4"/>
  <c r="C40" i="4"/>
  <c r="C42" i="4" s="1"/>
  <c r="I38" i="4"/>
  <c r="H38" i="4"/>
  <c r="G38" i="4"/>
  <c r="F38" i="4"/>
  <c r="E38" i="4"/>
  <c r="D38" i="4"/>
  <c r="I37" i="4"/>
  <c r="H37" i="4"/>
  <c r="G37" i="4"/>
  <c r="F37" i="4"/>
  <c r="E37" i="4"/>
  <c r="D37" i="4"/>
  <c r="I36" i="4"/>
  <c r="H36" i="4"/>
  <c r="G36" i="4"/>
  <c r="F36" i="4"/>
  <c r="E36" i="4"/>
  <c r="D36" i="4"/>
  <c r="C35" i="4"/>
  <c r="C34" i="4"/>
  <c r="I33" i="4"/>
  <c r="H33" i="4"/>
  <c r="G33" i="4"/>
  <c r="F33" i="4"/>
  <c r="E33" i="4"/>
  <c r="D33" i="4"/>
  <c r="C32" i="4"/>
  <c r="C31" i="4"/>
  <c r="H30" i="4"/>
  <c r="G30" i="4"/>
  <c r="F30" i="4"/>
  <c r="E30" i="4"/>
  <c r="D30" i="4"/>
  <c r="C29" i="4"/>
  <c r="C28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C23" i="4"/>
  <c r="C22" i="4"/>
  <c r="I21" i="4"/>
  <c r="H21" i="4"/>
  <c r="G21" i="4"/>
  <c r="F21" i="4"/>
  <c r="E21" i="4"/>
  <c r="D21" i="4"/>
  <c r="C20" i="4"/>
  <c r="C19" i="4"/>
  <c r="I18" i="4"/>
  <c r="H18" i="4"/>
  <c r="G18" i="4"/>
  <c r="F18" i="4"/>
  <c r="E18" i="4"/>
  <c r="D18" i="4"/>
  <c r="C17" i="4"/>
  <c r="C16" i="4"/>
  <c r="I15" i="4"/>
  <c r="H15" i="4"/>
  <c r="G15" i="4"/>
  <c r="F15" i="4"/>
  <c r="E15" i="4"/>
  <c r="D15" i="4"/>
  <c r="C14" i="4"/>
  <c r="C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C8" i="4"/>
  <c r="C5" i="4" s="1"/>
  <c r="C7" i="4"/>
  <c r="C4" i="4" s="1"/>
  <c r="I5" i="4"/>
  <c r="H5" i="4"/>
  <c r="G5" i="4"/>
  <c r="F5" i="4"/>
  <c r="E5" i="4"/>
  <c r="D5" i="4"/>
  <c r="I4" i="4"/>
  <c r="H4" i="4"/>
  <c r="G4" i="4"/>
  <c r="F4" i="4"/>
  <c r="E4" i="4"/>
  <c r="D4" i="4"/>
  <c r="G284" i="3"/>
  <c r="I281" i="3"/>
  <c r="H281" i="3"/>
  <c r="G281" i="3"/>
  <c r="F281" i="3"/>
  <c r="E281" i="3"/>
  <c r="D281" i="3"/>
  <c r="C280" i="3"/>
  <c r="C279" i="3"/>
  <c r="C269" i="3"/>
  <c r="C268" i="3"/>
  <c r="C266" i="3"/>
  <c r="C267" i="3" s="1"/>
  <c r="I264" i="3"/>
  <c r="H264" i="3"/>
  <c r="G264" i="3"/>
  <c r="F264" i="3"/>
  <c r="E264" i="3"/>
  <c r="D264" i="3"/>
  <c r="C263" i="3"/>
  <c r="C264" i="3" s="1"/>
  <c r="C260" i="3"/>
  <c r="C259" i="3"/>
  <c r="I257" i="3"/>
  <c r="H257" i="3"/>
  <c r="G257" i="3"/>
  <c r="F257" i="3"/>
  <c r="F258" i="3" s="1"/>
  <c r="E257" i="3"/>
  <c r="D257" i="3"/>
  <c r="I256" i="3"/>
  <c r="H256" i="3"/>
  <c r="G256" i="3"/>
  <c r="F256" i="3"/>
  <c r="E256" i="3"/>
  <c r="D256" i="3"/>
  <c r="C254" i="3"/>
  <c r="C253" i="3"/>
  <c r="C251" i="3"/>
  <c r="C250" i="3"/>
  <c r="I249" i="3"/>
  <c r="H249" i="3"/>
  <c r="G249" i="3"/>
  <c r="F249" i="3"/>
  <c r="E249" i="3"/>
  <c r="D249" i="3"/>
  <c r="C248" i="3"/>
  <c r="C247" i="3"/>
  <c r="C245" i="3"/>
  <c r="C244" i="3"/>
  <c r="I242" i="3"/>
  <c r="I272" i="3" s="1"/>
  <c r="H242" i="3"/>
  <c r="H272" i="3" s="1"/>
  <c r="G242" i="3"/>
  <c r="G272" i="3" s="1"/>
  <c r="F242" i="3"/>
  <c r="F272" i="3" s="1"/>
  <c r="E242" i="3"/>
  <c r="E272" i="3" s="1"/>
  <c r="D242" i="3"/>
  <c r="I241" i="3"/>
  <c r="H241" i="3"/>
  <c r="H271" i="3" s="1"/>
  <c r="G241" i="3"/>
  <c r="G271" i="3" s="1"/>
  <c r="F241" i="3"/>
  <c r="E241" i="3"/>
  <c r="D241" i="3"/>
  <c r="D271" i="3" s="1"/>
  <c r="I235" i="3"/>
  <c r="H235" i="3"/>
  <c r="G235" i="3"/>
  <c r="F235" i="3"/>
  <c r="E235" i="3"/>
  <c r="D235" i="3"/>
  <c r="C234" i="3"/>
  <c r="C233" i="3"/>
  <c r="I232" i="3"/>
  <c r="H232" i="3"/>
  <c r="G232" i="3"/>
  <c r="F232" i="3"/>
  <c r="E232" i="3"/>
  <c r="D232" i="3"/>
  <c r="C231" i="3"/>
  <c r="C228" i="3" s="1"/>
  <c r="C237" i="3" s="1"/>
  <c r="C230" i="3"/>
  <c r="C236" i="3" s="1"/>
  <c r="I228" i="3"/>
  <c r="I237" i="3" s="1"/>
  <c r="H228" i="3"/>
  <c r="H237" i="3" s="1"/>
  <c r="G228" i="3"/>
  <c r="G237" i="3" s="1"/>
  <c r="F228" i="3"/>
  <c r="F237" i="3" s="1"/>
  <c r="E228" i="3"/>
  <c r="E237" i="3" s="1"/>
  <c r="D228" i="3"/>
  <c r="D237" i="3" s="1"/>
  <c r="I227" i="3"/>
  <c r="H227" i="3"/>
  <c r="G227" i="3"/>
  <c r="F227" i="3"/>
  <c r="F229" i="3" s="1"/>
  <c r="E227" i="3"/>
  <c r="E229" i="3" s="1"/>
  <c r="D227" i="3"/>
  <c r="I221" i="3"/>
  <c r="H221" i="3"/>
  <c r="G221" i="3"/>
  <c r="F221" i="3"/>
  <c r="E221" i="3"/>
  <c r="D221" i="3"/>
  <c r="C220" i="3"/>
  <c r="C219" i="3"/>
  <c r="I218" i="3"/>
  <c r="H218" i="3"/>
  <c r="G218" i="3"/>
  <c r="F218" i="3"/>
  <c r="E218" i="3"/>
  <c r="D218" i="3"/>
  <c r="C217" i="3"/>
  <c r="C216" i="3"/>
  <c r="I215" i="3"/>
  <c r="H215" i="3"/>
  <c r="G215" i="3"/>
  <c r="F215" i="3"/>
  <c r="E215" i="3"/>
  <c r="D215" i="3"/>
  <c r="C214" i="3"/>
  <c r="C213" i="3"/>
  <c r="I211" i="3"/>
  <c r="H211" i="3"/>
  <c r="G211" i="3"/>
  <c r="F211" i="3"/>
  <c r="E211" i="3"/>
  <c r="D211" i="3"/>
  <c r="I210" i="3"/>
  <c r="H210" i="3"/>
  <c r="G210" i="3"/>
  <c r="F210" i="3"/>
  <c r="E210" i="3"/>
  <c r="D210" i="3"/>
  <c r="I209" i="3"/>
  <c r="H209" i="3"/>
  <c r="G209" i="3"/>
  <c r="F209" i="3"/>
  <c r="E209" i="3"/>
  <c r="D209" i="3"/>
  <c r="C208" i="3"/>
  <c r="C205" i="3" s="1"/>
  <c r="C207" i="3"/>
  <c r="I205" i="3"/>
  <c r="H205" i="3"/>
  <c r="G205" i="3"/>
  <c r="F205" i="3"/>
  <c r="E205" i="3"/>
  <c r="D205" i="3"/>
  <c r="I204" i="3"/>
  <c r="H204" i="3"/>
  <c r="G204" i="3"/>
  <c r="F204" i="3"/>
  <c r="E204" i="3"/>
  <c r="D204" i="3"/>
  <c r="C204" i="3"/>
  <c r="I194" i="3"/>
  <c r="H194" i="3"/>
  <c r="G194" i="3"/>
  <c r="F194" i="3"/>
  <c r="E194" i="3"/>
  <c r="D194" i="3"/>
  <c r="C193" i="3"/>
  <c r="C192" i="3"/>
  <c r="I191" i="3"/>
  <c r="H191" i="3"/>
  <c r="G191" i="3"/>
  <c r="F191" i="3"/>
  <c r="E191" i="3"/>
  <c r="D191" i="3"/>
  <c r="C190" i="3"/>
  <c r="C189" i="3"/>
  <c r="I188" i="3"/>
  <c r="H188" i="3"/>
  <c r="G188" i="3"/>
  <c r="F188" i="3"/>
  <c r="E188" i="3"/>
  <c r="D188" i="3"/>
  <c r="C187" i="3"/>
  <c r="C186" i="3"/>
  <c r="C188" i="3" s="1"/>
  <c r="I184" i="3"/>
  <c r="H184" i="3"/>
  <c r="G184" i="3"/>
  <c r="F184" i="3"/>
  <c r="E184" i="3"/>
  <c r="D184" i="3"/>
  <c r="I183" i="3"/>
  <c r="H183" i="3"/>
  <c r="G183" i="3"/>
  <c r="F183" i="3"/>
  <c r="E183" i="3"/>
  <c r="D183" i="3"/>
  <c r="I182" i="3"/>
  <c r="H182" i="3"/>
  <c r="G182" i="3"/>
  <c r="F182" i="3"/>
  <c r="E182" i="3"/>
  <c r="D182" i="3"/>
  <c r="C181" i="3"/>
  <c r="C180" i="3"/>
  <c r="I179" i="3"/>
  <c r="H179" i="3"/>
  <c r="G179" i="3"/>
  <c r="F179" i="3"/>
  <c r="E179" i="3"/>
  <c r="D179" i="3"/>
  <c r="C178" i="3"/>
  <c r="C177" i="3"/>
  <c r="I176" i="3"/>
  <c r="H176" i="3"/>
  <c r="G176" i="3"/>
  <c r="F176" i="3"/>
  <c r="E176" i="3"/>
  <c r="D176" i="3"/>
  <c r="C175" i="3"/>
  <c r="C174" i="3"/>
  <c r="I173" i="3"/>
  <c r="H173" i="3"/>
  <c r="G173" i="3"/>
  <c r="F173" i="3"/>
  <c r="E173" i="3"/>
  <c r="D173" i="3"/>
  <c r="C172" i="3"/>
  <c r="C171" i="3"/>
  <c r="I169" i="3"/>
  <c r="H169" i="3"/>
  <c r="G169" i="3"/>
  <c r="F169" i="3"/>
  <c r="E169" i="3"/>
  <c r="D169" i="3"/>
  <c r="I168" i="3"/>
  <c r="H168" i="3"/>
  <c r="G168" i="3"/>
  <c r="F168" i="3"/>
  <c r="E168" i="3"/>
  <c r="D168" i="3"/>
  <c r="I167" i="3"/>
  <c r="H167" i="3"/>
  <c r="G167" i="3"/>
  <c r="F167" i="3"/>
  <c r="E167" i="3"/>
  <c r="D167" i="3"/>
  <c r="C166" i="3"/>
  <c r="C165" i="3"/>
  <c r="I164" i="3"/>
  <c r="H164" i="3"/>
  <c r="G164" i="3"/>
  <c r="F164" i="3"/>
  <c r="E164" i="3"/>
  <c r="D164" i="3"/>
  <c r="C163" i="3"/>
  <c r="C162" i="3"/>
  <c r="I160" i="3"/>
  <c r="H160" i="3"/>
  <c r="G160" i="3"/>
  <c r="F160" i="3"/>
  <c r="E160" i="3"/>
  <c r="D160" i="3"/>
  <c r="I159" i="3"/>
  <c r="H159" i="3"/>
  <c r="G159" i="3"/>
  <c r="F159" i="3"/>
  <c r="E159" i="3"/>
  <c r="D159" i="3"/>
  <c r="I158" i="3"/>
  <c r="H158" i="3"/>
  <c r="G158" i="3"/>
  <c r="F158" i="3"/>
  <c r="E158" i="3"/>
  <c r="D158" i="3"/>
  <c r="C157" i="3"/>
  <c r="C156" i="3"/>
  <c r="I155" i="3"/>
  <c r="H155" i="3"/>
  <c r="G155" i="3"/>
  <c r="F155" i="3"/>
  <c r="E155" i="3"/>
  <c r="D155" i="3"/>
  <c r="C154" i="3"/>
  <c r="C153" i="3"/>
  <c r="I152" i="3"/>
  <c r="H152" i="3"/>
  <c r="G152" i="3"/>
  <c r="F152" i="3"/>
  <c r="E152" i="3"/>
  <c r="D152" i="3"/>
  <c r="C151" i="3"/>
  <c r="C150" i="3"/>
  <c r="C152" i="3" s="1"/>
  <c r="I149" i="3"/>
  <c r="H149" i="3"/>
  <c r="G149" i="3"/>
  <c r="F149" i="3"/>
  <c r="E149" i="3"/>
  <c r="D149" i="3"/>
  <c r="C148" i="3"/>
  <c r="C147" i="3"/>
  <c r="I145" i="3"/>
  <c r="H145" i="3"/>
  <c r="G145" i="3"/>
  <c r="F145" i="3"/>
  <c r="E145" i="3"/>
  <c r="D145" i="3"/>
  <c r="I144" i="3"/>
  <c r="H144" i="3"/>
  <c r="G144" i="3"/>
  <c r="F144" i="3"/>
  <c r="E144" i="3"/>
  <c r="D144" i="3"/>
  <c r="I143" i="3"/>
  <c r="H143" i="3"/>
  <c r="G143" i="3"/>
  <c r="F143" i="3"/>
  <c r="E143" i="3"/>
  <c r="D143" i="3"/>
  <c r="C142" i="3"/>
  <c r="C141" i="3"/>
  <c r="I140" i="3"/>
  <c r="H140" i="3"/>
  <c r="G140" i="3"/>
  <c r="F140" i="3"/>
  <c r="E140" i="3"/>
  <c r="D140" i="3"/>
  <c r="C139" i="3"/>
  <c r="C138" i="3"/>
  <c r="C140" i="3" s="1"/>
  <c r="I137" i="3"/>
  <c r="H137" i="3"/>
  <c r="G137" i="3"/>
  <c r="F137" i="3"/>
  <c r="E137" i="3"/>
  <c r="D137" i="3"/>
  <c r="C136" i="3"/>
  <c r="C135" i="3"/>
  <c r="I134" i="3"/>
  <c r="H134" i="3"/>
  <c r="G134" i="3"/>
  <c r="F134" i="3"/>
  <c r="E134" i="3"/>
  <c r="D134" i="3"/>
  <c r="C133" i="3"/>
  <c r="C132" i="3"/>
  <c r="I130" i="3"/>
  <c r="H130" i="3"/>
  <c r="G130" i="3"/>
  <c r="F130" i="3"/>
  <c r="E130" i="3"/>
  <c r="D130" i="3"/>
  <c r="I129" i="3"/>
  <c r="H129" i="3"/>
  <c r="G129" i="3"/>
  <c r="F129" i="3"/>
  <c r="E129" i="3"/>
  <c r="D129" i="3"/>
  <c r="I128" i="3"/>
  <c r="H128" i="3"/>
  <c r="G128" i="3"/>
  <c r="F128" i="3"/>
  <c r="E128" i="3"/>
  <c r="D128" i="3"/>
  <c r="C127" i="3"/>
  <c r="C126" i="3"/>
  <c r="C128" i="3" s="1"/>
  <c r="I125" i="3"/>
  <c r="H125" i="3"/>
  <c r="G125" i="3"/>
  <c r="F125" i="3"/>
  <c r="E125" i="3"/>
  <c r="D125" i="3"/>
  <c r="C124" i="3"/>
  <c r="C123" i="3"/>
  <c r="I122" i="3"/>
  <c r="H122" i="3"/>
  <c r="G122" i="3"/>
  <c r="F122" i="3"/>
  <c r="E122" i="3"/>
  <c r="D122" i="3"/>
  <c r="C121" i="3"/>
  <c r="C120" i="3"/>
  <c r="I118" i="3"/>
  <c r="H118" i="3"/>
  <c r="G118" i="3"/>
  <c r="F118" i="3"/>
  <c r="E118" i="3"/>
  <c r="D118" i="3"/>
  <c r="I117" i="3"/>
  <c r="H117" i="3"/>
  <c r="G117" i="3"/>
  <c r="F117" i="3"/>
  <c r="E117" i="3"/>
  <c r="D117" i="3"/>
  <c r="I116" i="3"/>
  <c r="H116" i="3"/>
  <c r="G116" i="3"/>
  <c r="F116" i="3"/>
  <c r="E116" i="3"/>
  <c r="D116" i="3"/>
  <c r="C115" i="3"/>
  <c r="C114" i="3"/>
  <c r="I113" i="3"/>
  <c r="H113" i="3"/>
  <c r="G113" i="3"/>
  <c r="F113" i="3"/>
  <c r="E113" i="3"/>
  <c r="D113" i="3"/>
  <c r="C112" i="3"/>
  <c r="C111" i="3"/>
  <c r="I110" i="3"/>
  <c r="H110" i="3"/>
  <c r="G110" i="3"/>
  <c r="F110" i="3"/>
  <c r="E110" i="3"/>
  <c r="D110" i="3"/>
  <c r="C109" i="3"/>
  <c r="C108" i="3"/>
  <c r="I107" i="3"/>
  <c r="H107" i="3"/>
  <c r="G107" i="3"/>
  <c r="F107" i="3"/>
  <c r="E107" i="3"/>
  <c r="D107" i="3"/>
  <c r="C106" i="3"/>
  <c r="C105" i="3"/>
  <c r="C107" i="3" s="1"/>
  <c r="I104" i="3"/>
  <c r="H104" i="3"/>
  <c r="G104" i="3"/>
  <c r="F104" i="3"/>
  <c r="E104" i="3"/>
  <c r="D104" i="3"/>
  <c r="C103" i="3"/>
  <c r="C102" i="3"/>
  <c r="I101" i="3"/>
  <c r="H101" i="3"/>
  <c r="G101" i="3"/>
  <c r="F101" i="3"/>
  <c r="E101" i="3"/>
  <c r="D101" i="3"/>
  <c r="C100" i="3"/>
  <c r="C99" i="3"/>
  <c r="I98" i="3"/>
  <c r="H98" i="3"/>
  <c r="G98" i="3"/>
  <c r="F98" i="3"/>
  <c r="E98" i="3"/>
  <c r="D98" i="3"/>
  <c r="C97" i="3"/>
  <c r="C96" i="3"/>
  <c r="C98" i="3" s="1"/>
  <c r="I95" i="3"/>
  <c r="H95" i="3"/>
  <c r="G95" i="3"/>
  <c r="F95" i="3"/>
  <c r="E95" i="3"/>
  <c r="D95" i="3"/>
  <c r="C94" i="3"/>
  <c r="C93" i="3"/>
  <c r="I92" i="3"/>
  <c r="H92" i="3"/>
  <c r="F92" i="3"/>
  <c r="E92" i="3"/>
  <c r="D92" i="3"/>
  <c r="C91" i="3"/>
  <c r="C90" i="3"/>
  <c r="I89" i="3"/>
  <c r="H89" i="3"/>
  <c r="G89" i="3"/>
  <c r="F89" i="3"/>
  <c r="E89" i="3"/>
  <c r="D89" i="3"/>
  <c r="C88" i="3"/>
  <c r="C87" i="3"/>
  <c r="I86" i="3"/>
  <c r="H86" i="3"/>
  <c r="G86" i="3"/>
  <c r="F86" i="3"/>
  <c r="E86" i="3"/>
  <c r="D86" i="3"/>
  <c r="C85" i="3"/>
  <c r="C84" i="3"/>
  <c r="I83" i="3"/>
  <c r="H83" i="3"/>
  <c r="G83" i="3"/>
  <c r="F83" i="3"/>
  <c r="E83" i="3"/>
  <c r="D83" i="3"/>
  <c r="C82" i="3"/>
  <c r="C81" i="3"/>
  <c r="I80" i="3"/>
  <c r="H80" i="3"/>
  <c r="G80" i="3"/>
  <c r="F80" i="3"/>
  <c r="E80" i="3"/>
  <c r="D80" i="3"/>
  <c r="C79" i="3"/>
  <c r="C78" i="3"/>
  <c r="I77" i="3"/>
  <c r="H77" i="3"/>
  <c r="G77" i="3"/>
  <c r="F77" i="3"/>
  <c r="E77" i="3"/>
  <c r="D77" i="3"/>
  <c r="C76" i="3"/>
  <c r="C75" i="3"/>
  <c r="I74" i="3"/>
  <c r="H74" i="3"/>
  <c r="G74" i="3"/>
  <c r="F74" i="3"/>
  <c r="E74" i="3"/>
  <c r="D74" i="3"/>
  <c r="C73" i="3"/>
  <c r="C72" i="3"/>
  <c r="I71" i="3"/>
  <c r="H71" i="3"/>
  <c r="G71" i="3"/>
  <c r="F71" i="3"/>
  <c r="E71" i="3"/>
  <c r="D71" i="3"/>
  <c r="C70" i="3"/>
  <c r="C69" i="3"/>
  <c r="I67" i="3"/>
  <c r="H67" i="3"/>
  <c r="G67" i="3"/>
  <c r="F67" i="3"/>
  <c r="E67" i="3"/>
  <c r="D67" i="3"/>
  <c r="I66" i="3"/>
  <c r="H66" i="3"/>
  <c r="G66" i="3"/>
  <c r="F66" i="3"/>
  <c r="E66" i="3"/>
  <c r="D66" i="3"/>
  <c r="I65" i="3"/>
  <c r="H65" i="3"/>
  <c r="G65" i="3"/>
  <c r="F65" i="3"/>
  <c r="E65" i="3"/>
  <c r="D65" i="3"/>
  <c r="C64" i="3"/>
  <c r="C63" i="3"/>
  <c r="I62" i="3"/>
  <c r="H62" i="3"/>
  <c r="G62" i="3"/>
  <c r="F62" i="3"/>
  <c r="E62" i="3"/>
  <c r="D62" i="3"/>
  <c r="C61" i="3"/>
  <c r="C60" i="3"/>
  <c r="I58" i="3"/>
  <c r="H58" i="3"/>
  <c r="G58" i="3"/>
  <c r="F58" i="3"/>
  <c r="E58" i="3"/>
  <c r="D58" i="3"/>
  <c r="I57" i="3"/>
  <c r="H57" i="3"/>
  <c r="G57" i="3"/>
  <c r="F57" i="3"/>
  <c r="E57" i="3"/>
  <c r="D57" i="3"/>
  <c r="I51" i="3"/>
  <c r="H51" i="3"/>
  <c r="G51" i="3"/>
  <c r="F51" i="3"/>
  <c r="E51" i="3"/>
  <c r="D51" i="3"/>
  <c r="C50" i="3"/>
  <c r="C49" i="3"/>
  <c r="I48" i="3"/>
  <c r="H48" i="3"/>
  <c r="G48" i="3"/>
  <c r="F48" i="3"/>
  <c r="E48" i="3"/>
  <c r="D48" i="3"/>
  <c r="C47" i="3"/>
  <c r="C46" i="3"/>
  <c r="I45" i="3"/>
  <c r="H45" i="3"/>
  <c r="G45" i="3"/>
  <c r="F45" i="3"/>
  <c r="E45" i="3"/>
  <c r="C44" i="3"/>
  <c r="C43" i="3"/>
  <c r="I42" i="3"/>
  <c r="H42" i="3"/>
  <c r="G42" i="3"/>
  <c r="F42" i="3"/>
  <c r="E42" i="3"/>
  <c r="C41" i="3"/>
  <c r="C40" i="3"/>
  <c r="I38" i="3"/>
  <c r="H38" i="3"/>
  <c r="G38" i="3"/>
  <c r="F38" i="3"/>
  <c r="E38" i="3"/>
  <c r="D38" i="3"/>
  <c r="I37" i="3"/>
  <c r="H37" i="3"/>
  <c r="G37" i="3"/>
  <c r="F37" i="3"/>
  <c r="E37" i="3"/>
  <c r="D37" i="3"/>
  <c r="I36" i="3"/>
  <c r="H36" i="3"/>
  <c r="G36" i="3"/>
  <c r="F36" i="3"/>
  <c r="E36" i="3"/>
  <c r="D36" i="3"/>
  <c r="C35" i="3"/>
  <c r="C34" i="3"/>
  <c r="I33" i="3"/>
  <c r="H33" i="3"/>
  <c r="G33" i="3"/>
  <c r="F33" i="3"/>
  <c r="E33" i="3"/>
  <c r="D33" i="3"/>
  <c r="C32" i="3"/>
  <c r="C31" i="3"/>
  <c r="I30" i="3"/>
  <c r="H30" i="3"/>
  <c r="G30" i="3"/>
  <c r="F30" i="3"/>
  <c r="E30" i="3"/>
  <c r="D30" i="3"/>
  <c r="C29" i="3"/>
  <c r="C28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C23" i="3"/>
  <c r="C22" i="3"/>
  <c r="I21" i="3"/>
  <c r="H21" i="3"/>
  <c r="G21" i="3"/>
  <c r="F21" i="3"/>
  <c r="E21" i="3"/>
  <c r="D21" i="3"/>
  <c r="C20" i="3"/>
  <c r="C19" i="3"/>
  <c r="I18" i="3"/>
  <c r="G18" i="3"/>
  <c r="F18" i="3"/>
  <c r="E18" i="3"/>
  <c r="D18" i="3"/>
  <c r="C17" i="3"/>
  <c r="C16" i="3"/>
  <c r="I15" i="3"/>
  <c r="H15" i="3"/>
  <c r="G15" i="3"/>
  <c r="F15" i="3"/>
  <c r="E15" i="3"/>
  <c r="D15" i="3"/>
  <c r="C14" i="3"/>
  <c r="C13" i="3"/>
  <c r="I11" i="3"/>
  <c r="H11" i="3"/>
  <c r="G11" i="3"/>
  <c r="F11" i="3"/>
  <c r="E11" i="3"/>
  <c r="D11" i="3"/>
  <c r="I10" i="3"/>
  <c r="H10" i="3"/>
  <c r="G10" i="3"/>
  <c r="F10" i="3"/>
  <c r="E10" i="3"/>
  <c r="D10" i="3"/>
  <c r="I9" i="3"/>
  <c r="H9" i="3"/>
  <c r="G9" i="3"/>
  <c r="F9" i="3"/>
  <c r="E9" i="3"/>
  <c r="D9" i="3"/>
  <c r="C8" i="3"/>
  <c r="C7" i="3"/>
  <c r="C4" i="3" s="1"/>
  <c r="I5" i="3"/>
  <c r="H5" i="3"/>
  <c r="G5" i="3"/>
  <c r="F5" i="3"/>
  <c r="E5" i="3"/>
  <c r="D5" i="3"/>
  <c r="I4" i="3"/>
  <c r="H4" i="3"/>
  <c r="G4" i="3"/>
  <c r="F4" i="3"/>
  <c r="E4" i="3"/>
  <c r="D4" i="3"/>
  <c r="I159" i="2"/>
  <c r="I158" i="2"/>
  <c r="I122" i="2"/>
  <c r="E272" i="4" l="1"/>
  <c r="F272" i="4"/>
  <c r="I272" i="4"/>
  <c r="D271" i="4"/>
  <c r="E271" i="4"/>
  <c r="C110" i="4"/>
  <c r="C155" i="4"/>
  <c r="C167" i="4"/>
  <c r="C191" i="4"/>
  <c r="C215" i="4"/>
  <c r="I229" i="4"/>
  <c r="I237" i="4"/>
  <c r="C236" i="4"/>
  <c r="F212" i="4"/>
  <c r="G131" i="4"/>
  <c r="I223" i="4"/>
  <c r="I6" i="4"/>
  <c r="H119" i="4"/>
  <c r="H131" i="4"/>
  <c r="F146" i="4"/>
  <c r="G39" i="4"/>
  <c r="D229" i="4"/>
  <c r="D222" i="4"/>
  <c r="C160" i="4"/>
  <c r="E222" i="4"/>
  <c r="E6" i="4"/>
  <c r="I12" i="4"/>
  <c r="E59" i="4"/>
  <c r="C252" i="4"/>
  <c r="I206" i="4"/>
  <c r="F222" i="4"/>
  <c r="E238" i="4"/>
  <c r="C261" i="4"/>
  <c r="H222" i="4"/>
  <c r="I222" i="4"/>
  <c r="I224" i="4" s="1"/>
  <c r="H258" i="4"/>
  <c r="D223" i="4"/>
  <c r="E229" i="4"/>
  <c r="C227" i="4"/>
  <c r="F243" i="4"/>
  <c r="I258" i="4"/>
  <c r="E223" i="4"/>
  <c r="F229" i="4"/>
  <c r="C228" i="4"/>
  <c r="C237" i="4" s="1"/>
  <c r="G243" i="4"/>
  <c r="G222" i="4"/>
  <c r="C235" i="4"/>
  <c r="F223" i="4"/>
  <c r="G229" i="4"/>
  <c r="H146" i="4"/>
  <c r="H170" i="4"/>
  <c r="I170" i="4"/>
  <c r="G185" i="4"/>
  <c r="G223" i="4"/>
  <c r="D212" i="4"/>
  <c r="H229" i="4"/>
  <c r="I243" i="4"/>
  <c r="F12" i="4"/>
  <c r="C45" i="4"/>
  <c r="C62" i="4"/>
  <c r="F131" i="4"/>
  <c r="D170" i="4"/>
  <c r="H223" i="4"/>
  <c r="C211" i="4"/>
  <c r="C223" i="4" s="1"/>
  <c r="C255" i="4"/>
  <c r="C33" i="4"/>
  <c r="H6" i="4"/>
  <c r="I39" i="4"/>
  <c r="E170" i="4"/>
  <c r="C184" i="4"/>
  <c r="F119" i="4"/>
  <c r="C24" i="4"/>
  <c r="C57" i="4"/>
  <c r="D185" i="4"/>
  <c r="D258" i="4"/>
  <c r="C107" i="4"/>
  <c r="C128" i="4"/>
  <c r="C140" i="4"/>
  <c r="C71" i="4"/>
  <c r="D131" i="4"/>
  <c r="C92" i="4"/>
  <c r="E206" i="4"/>
  <c r="H212" i="4"/>
  <c r="F206" i="4"/>
  <c r="I212" i="4"/>
  <c r="E243" i="4"/>
  <c r="F258" i="4"/>
  <c r="F59" i="4"/>
  <c r="C36" i="4"/>
  <c r="C86" i="4"/>
  <c r="C173" i="4"/>
  <c r="C182" i="4"/>
  <c r="H185" i="4"/>
  <c r="C194" i="4"/>
  <c r="H206" i="4"/>
  <c r="C77" i="4"/>
  <c r="G146" i="4"/>
  <c r="D206" i="4"/>
  <c r="G258" i="4"/>
  <c r="C18" i="4"/>
  <c r="I53" i="4"/>
  <c r="C74" i="4"/>
  <c r="C152" i="4"/>
  <c r="E161" i="4"/>
  <c r="C164" i="4"/>
  <c r="G212" i="4"/>
  <c r="D243" i="4"/>
  <c r="E27" i="4"/>
  <c r="E119" i="4"/>
  <c r="E185" i="4"/>
  <c r="G206" i="4"/>
  <c r="F238" i="4"/>
  <c r="F27" i="4"/>
  <c r="F39" i="4"/>
  <c r="E146" i="4"/>
  <c r="H161" i="4"/>
  <c r="F185" i="4"/>
  <c r="G238" i="4"/>
  <c r="E258" i="4"/>
  <c r="C21" i="4"/>
  <c r="C241" i="4"/>
  <c r="C271" i="4" s="1"/>
  <c r="C210" i="4"/>
  <c r="C242" i="4"/>
  <c r="I146" i="4"/>
  <c r="F161" i="4"/>
  <c r="F53" i="4"/>
  <c r="C26" i="4"/>
  <c r="E12" i="4"/>
  <c r="C10" i="4"/>
  <c r="E196" i="4"/>
  <c r="C98" i="4"/>
  <c r="G119" i="4"/>
  <c r="E131" i="4"/>
  <c r="I161" i="4"/>
  <c r="C145" i="4"/>
  <c r="D68" i="4"/>
  <c r="I59" i="4"/>
  <c r="I27" i="4"/>
  <c r="G27" i="4"/>
  <c r="E271" i="3"/>
  <c r="F271" i="3"/>
  <c r="I271" i="3"/>
  <c r="I273" i="3" s="1"/>
  <c r="D272" i="3"/>
  <c r="C238" i="3"/>
  <c r="C270" i="3"/>
  <c r="F222" i="3"/>
  <c r="H222" i="3"/>
  <c r="F212" i="3"/>
  <c r="G222" i="3"/>
  <c r="E222" i="3"/>
  <c r="F243" i="3"/>
  <c r="C77" i="3"/>
  <c r="C86" i="3"/>
  <c r="H238" i="3"/>
  <c r="C252" i="3"/>
  <c r="C33" i="3"/>
  <c r="C62" i="3"/>
  <c r="C74" i="3"/>
  <c r="C92" i="3"/>
  <c r="C215" i="3"/>
  <c r="I238" i="3"/>
  <c r="G238" i="3"/>
  <c r="H223" i="3"/>
  <c r="H224" i="3" s="1"/>
  <c r="D223" i="3"/>
  <c r="D12" i="3"/>
  <c r="H146" i="3"/>
  <c r="H170" i="3"/>
  <c r="E206" i="3"/>
  <c r="E223" i="3"/>
  <c r="C173" i="3"/>
  <c r="E12" i="3"/>
  <c r="I170" i="3"/>
  <c r="F223" i="3"/>
  <c r="F224" i="3" s="1"/>
  <c r="D212" i="3"/>
  <c r="H6" i="3"/>
  <c r="C45" i="3"/>
  <c r="F131" i="3"/>
  <c r="G223" i="3"/>
  <c r="G131" i="3"/>
  <c r="H119" i="3"/>
  <c r="H131" i="3"/>
  <c r="I223" i="3"/>
  <c r="I222" i="3"/>
  <c r="I6" i="3"/>
  <c r="C80" i="3"/>
  <c r="D222" i="3"/>
  <c r="C160" i="3"/>
  <c r="E243" i="3"/>
  <c r="D39" i="3"/>
  <c r="I53" i="3"/>
  <c r="F12" i="3"/>
  <c r="C26" i="3"/>
  <c r="E59" i="3"/>
  <c r="G68" i="3"/>
  <c r="C95" i="3"/>
  <c r="C113" i="3"/>
  <c r="F119" i="3"/>
  <c r="C125" i="3"/>
  <c r="C182" i="3"/>
  <c r="H185" i="3"/>
  <c r="D206" i="3"/>
  <c r="G243" i="3"/>
  <c r="F27" i="3"/>
  <c r="F39" i="3"/>
  <c r="E170" i="3"/>
  <c r="C184" i="3"/>
  <c r="G27" i="3"/>
  <c r="G39" i="3"/>
  <c r="C58" i="3"/>
  <c r="D185" i="3"/>
  <c r="I12" i="3"/>
  <c r="C24" i="3"/>
  <c r="C36" i="3"/>
  <c r="G170" i="3"/>
  <c r="D229" i="3"/>
  <c r="C110" i="3"/>
  <c r="C155" i="3"/>
  <c r="C167" i="3"/>
  <c r="C191" i="3"/>
  <c r="C218" i="3"/>
  <c r="G53" i="3"/>
  <c r="C256" i="3"/>
  <c r="F161" i="3"/>
  <c r="C211" i="3"/>
  <c r="C223" i="3" s="1"/>
  <c r="H229" i="3"/>
  <c r="D258" i="3"/>
  <c r="C210" i="3"/>
  <c r="F206" i="3"/>
  <c r="C249" i="3"/>
  <c r="G12" i="3"/>
  <c r="I39" i="3"/>
  <c r="I146" i="3"/>
  <c r="G161" i="3"/>
  <c r="G206" i="3"/>
  <c r="E258" i="3"/>
  <c r="C261" i="3"/>
  <c r="G6" i="3"/>
  <c r="E196" i="3"/>
  <c r="H161" i="3"/>
  <c r="D6" i="3"/>
  <c r="H39" i="3"/>
  <c r="D59" i="3"/>
  <c r="G212" i="3"/>
  <c r="C9" i="3"/>
  <c r="F53" i="3"/>
  <c r="E119" i="3"/>
  <c r="E146" i="3"/>
  <c r="I161" i="3"/>
  <c r="D170" i="3"/>
  <c r="E185" i="3"/>
  <c r="H206" i="3"/>
  <c r="H212" i="3"/>
  <c r="E238" i="3"/>
  <c r="G258" i="3"/>
  <c r="C235" i="3"/>
  <c r="G229" i="3"/>
  <c r="E6" i="3"/>
  <c r="F59" i="3"/>
  <c r="D131" i="3"/>
  <c r="F146" i="3"/>
  <c r="F185" i="3"/>
  <c r="I212" i="3"/>
  <c r="H258" i="3"/>
  <c r="C241" i="3"/>
  <c r="C227" i="3"/>
  <c r="C229" i="3" s="1"/>
  <c r="C255" i="3"/>
  <c r="E161" i="3"/>
  <c r="I27" i="3"/>
  <c r="C5" i="3"/>
  <c r="C6" i="3" s="1"/>
  <c r="G119" i="3"/>
  <c r="E131" i="3"/>
  <c r="G146" i="3"/>
  <c r="G185" i="3"/>
  <c r="C221" i="3"/>
  <c r="I258" i="3"/>
  <c r="C143" i="3"/>
  <c r="I131" i="3"/>
  <c r="C118" i="3"/>
  <c r="C117" i="3"/>
  <c r="I68" i="3"/>
  <c r="C83" i="3"/>
  <c r="D53" i="3"/>
  <c r="I52" i="3"/>
  <c r="E27" i="3"/>
  <c r="C281" i="4"/>
  <c r="C209" i="4"/>
  <c r="I185" i="4"/>
  <c r="C183" i="4"/>
  <c r="C179" i="4"/>
  <c r="G170" i="4"/>
  <c r="F170" i="4"/>
  <c r="C169" i="4"/>
  <c r="G161" i="4"/>
  <c r="C159" i="4"/>
  <c r="D161" i="4"/>
  <c r="C158" i="4"/>
  <c r="D146" i="4"/>
  <c r="C143" i="4"/>
  <c r="C130" i="4"/>
  <c r="C129" i="4"/>
  <c r="I131" i="4"/>
  <c r="C118" i="4"/>
  <c r="C117" i="4"/>
  <c r="I119" i="4"/>
  <c r="D119" i="4"/>
  <c r="C116" i="4"/>
  <c r="F196" i="4"/>
  <c r="C113" i="4"/>
  <c r="G68" i="4"/>
  <c r="C101" i="4"/>
  <c r="I195" i="4"/>
  <c r="H195" i="4"/>
  <c r="C89" i="4"/>
  <c r="H68" i="4"/>
  <c r="H196" i="4"/>
  <c r="C83" i="4"/>
  <c r="E68" i="4"/>
  <c r="I68" i="4"/>
  <c r="C80" i="4"/>
  <c r="G195" i="4"/>
  <c r="F195" i="4"/>
  <c r="F68" i="4"/>
  <c r="C66" i="4"/>
  <c r="D59" i="4"/>
  <c r="E53" i="4"/>
  <c r="E39" i="4"/>
  <c r="H39" i="4"/>
  <c r="C51" i="4"/>
  <c r="D39" i="4"/>
  <c r="C38" i="4"/>
  <c r="C48" i="4"/>
  <c r="I52" i="4"/>
  <c r="H52" i="4"/>
  <c r="D52" i="4"/>
  <c r="H53" i="4"/>
  <c r="H276" i="4" s="1"/>
  <c r="H27" i="4"/>
  <c r="G53" i="4"/>
  <c r="G52" i="4"/>
  <c r="E52" i="4"/>
  <c r="D53" i="4"/>
  <c r="D276" i="4" s="1"/>
  <c r="C30" i="4"/>
  <c r="D27" i="4"/>
  <c r="C11" i="4"/>
  <c r="D12" i="4"/>
  <c r="G12" i="4"/>
  <c r="F6" i="4"/>
  <c r="C9" i="4"/>
  <c r="C281" i="3"/>
  <c r="I206" i="3"/>
  <c r="I185" i="3"/>
  <c r="C183" i="3"/>
  <c r="C194" i="3"/>
  <c r="C168" i="3"/>
  <c r="C169" i="3"/>
  <c r="C179" i="3"/>
  <c r="F170" i="3"/>
  <c r="C176" i="3"/>
  <c r="C159" i="3"/>
  <c r="D161" i="3"/>
  <c r="C164" i="3"/>
  <c r="C145" i="3"/>
  <c r="C158" i="3"/>
  <c r="C144" i="3"/>
  <c r="D146" i="3"/>
  <c r="C149" i="3"/>
  <c r="C137" i="3"/>
  <c r="C129" i="3"/>
  <c r="C130" i="3"/>
  <c r="I196" i="3"/>
  <c r="I119" i="3"/>
  <c r="D119" i="3"/>
  <c r="F196" i="3"/>
  <c r="C116" i="3"/>
  <c r="F68" i="3"/>
  <c r="C104" i="3"/>
  <c r="D196" i="3"/>
  <c r="C101" i="3"/>
  <c r="E195" i="3"/>
  <c r="I195" i="3"/>
  <c r="C89" i="3"/>
  <c r="D68" i="3"/>
  <c r="C67" i="3"/>
  <c r="H68" i="3"/>
  <c r="H195" i="3"/>
  <c r="G195" i="3"/>
  <c r="C66" i="3"/>
  <c r="C65" i="3"/>
  <c r="G196" i="3"/>
  <c r="H59" i="3"/>
  <c r="C57" i="3"/>
  <c r="E39" i="3"/>
  <c r="C51" i="3"/>
  <c r="C38" i="3"/>
  <c r="C48" i="3"/>
  <c r="H27" i="3"/>
  <c r="H52" i="3"/>
  <c r="F52" i="3"/>
  <c r="E53" i="3"/>
  <c r="D27" i="3"/>
  <c r="C25" i="3"/>
  <c r="C21" i="3"/>
  <c r="C11" i="3"/>
  <c r="H53" i="3"/>
  <c r="C10" i="3"/>
  <c r="D52" i="3"/>
  <c r="F6" i="3"/>
  <c r="C59" i="4"/>
  <c r="C206" i="4"/>
  <c r="H12" i="4"/>
  <c r="F52" i="4"/>
  <c r="G59" i="4"/>
  <c r="D195" i="4"/>
  <c r="I196" i="4"/>
  <c r="E212" i="4"/>
  <c r="H243" i="4"/>
  <c r="C6" i="4"/>
  <c r="E195" i="4"/>
  <c r="C25" i="4"/>
  <c r="C37" i="4"/>
  <c r="C65" i="4"/>
  <c r="C144" i="4"/>
  <c r="C168" i="4"/>
  <c r="C257" i="4"/>
  <c r="C258" i="4" s="1"/>
  <c r="G196" i="4"/>
  <c r="H59" i="4"/>
  <c r="C15" i="4"/>
  <c r="C67" i="4"/>
  <c r="C122" i="4"/>
  <c r="C134" i="4"/>
  <c r="C232" i="4"/>
  <c r="C246" i="4"/>
  <c r="D6" i="4"/>
  <c r="G6" i="4"/>
  <c r="D196" i="4"/>
  <c r="E52" i="3"/>
  <c r="H196" i="3"/>
  <c r="G59" i="3"/>
  <c r="D195" i="3"/>
  <c r="E212" i="3"/>
  <c r="C242" i="3"/>
  <c r="C272" i="3" s="1"/>
  <c r="H243" i="3"/>
  <c r="C42" i="3"/>
  <c r="G52" i="3"/>
  <c r="E68" i="3"/>
  <c r="C209" i="3"/>
  <c r="I229" i="3"/>
  <c r="I243" i="3"/>
  <c r="H12" i="3"/>
  <c r="F195" i="3"/>
  <c r="C18" i="3"/>
  <c r="C257" i="3"/>
  <c r="I59" i="3"/>
  <c r="C15" i="3"/>
  <c r="C122" i="3"/>
  <c r="C134" i="3"/>
  <c r="C206" i="3"/>
  <c r="C232" i="3"/>
  <c r="C246" i="3"/>
  <c r="C30" i="3"/>
  <c r="C37" i="3"/>
  <c r="D243" i="3"/>
  <c r="C71" i="3"/>
  <c r="D62" i="2"/>
  <c r="F276" i="4" l="1"/>
  <c r="I276" i="4"/>
  <c r="C272" i="4"/>
  <c r="G276" i="4"/>
  <c r="G284" i="4" s="1"/>
  <c r="E200" i="4"/>
  <c r="E276" i="4"/>
  <c r="C170" i="4"/>
  <c r="I238" i="4"/>
  <c r="C27" i="4"/>
  <c r="E224" i="4"/>
  <c r="C238" i="4"/>
  <c r="H238" i="4"/>
  <c r="C161" i="4"/>
  <c r="C185" i="4"/>
  <c r="G224" i="4"/>
  <c r="H224" i="4"/>
  <c r="C212" i="4"/>
  <c r="D238" i="4"/>
  <c r="C12" i="4"/>
  <c r="F224" i="4"/>
  <c r="C229" i="4"/>
  <c r="C224" i="4"/>
  <c r="G200" i="4"/>
  <c r="E54" i="4"/>
  <c r="D224" i="4"/>
  <c r="I200" i="4"/>
  <c r="H199" i="4"/>
  <c r="H275" i="4" s="1"/>
  <c r="C53" i="4"/>
  <c r="C243" i="4"/>
  <c r="C146" i="4"/>
  <c r="C271" i="3"/>
  <c r="I224" i="3"/>
  <c r="G224" i="3"/>
  <c r="C119" i="3"/>
  <c r="G200" i="3"/>
  <c r="D224" i="3"/>
  <c r="E224" i="3"/>
  <c r="I54" i="3"/>
  <c r="D238" i="3"/>
  <c r="F238" i="3"/>
  <c r="C161" i="3"/>
  <c r="C185" i="3"/>
  <c r="C170" i="3"/>
  <c r="C27" i="3"/>
  <c r="C258" i="3"/>
  <c r="C222" i="3"/>
  <c r="C224" i="3" s="1"/>
  <c r="D54" i="3"/>
  <c r="I200" i="3"/>
  <c r="E197" i="3"/>
  <c r="G197" i="3"/>
  <c r="C212" i="3"/>
  <c r="F54" i="3"/>
  <c r="F200" i="3"/>
  <c r="C53" i="3"/>
  <c r="E200" i="3"/>
  <c r="C131" i="4"/>
  <c r="C196" i="4"/>
  <c r="C119" i="4"/>
  <c r="I197" i="4"/>
  <c r="F200" i="4"/>
  <c r="F197" i="4"/>
  <c r="I199" i="4"/>
  <c r="I275" i="4" s="1"/>
  <c r="H197" i="4"/>
  <c r="G199" i="4"/>
  <c r="G275" i="4" s="1"/>
  <c r="D199" i="4"/>
  <c r="D275" i="4" s="1"/>
  <c r="G197" i="4"/>
  <c r="H54" i="4"/>
  <c r="C39" i="4"/>
  <c r="I54" i="4"/>
  <c r="D54" i="4"/>
  <c r="H200" i="4"/>
  <c r="G54" i="4"/>
  <c r="C146" i="3"/>
  <c r="C131" i="3"/>
  <c r="I197" i="3"/>
  <c r="C196" i="3"/>
  <c r="F197" i="3"/>
  <c r="D200" i="3"/>
  <c r="D197" i="3"/>
  <c r="I199" i="3"/>
  <c r="H199" i="3"/>
  <c r="C68" i="3"/>
  <c r="C195" i="3"/>
  <c r="C59" i="3"/>
  <c r="C39" i="3"/>
  <c r="H54" i="3"/>
  <c r="H200" i="3"/>
  <c r="C12" i="3"/>
  <c r="C52" i="4"/>
  <c r="C68" i="4"/>
  <c r="D197" i="4"/>
  <c r="C195" i="4"/>
  <c r="D200" i="4"/>
  <c r="F54" i="4"/>
  <c r="F199" i="4"/>
  <c r="F275" i="4" s="1"/>
  <c r="E199" i="4"/>
  <c r="E275" i="4" s="1"/>
  <c r="E197" i="4"/>
  <c r="F199" i="3"/>
  <c r="E54" i="3"/>
  <c r="E199" i="3"/>
  <c r="D199" i="3"/>
  <c r="C52" i="3"/>
  <c r="C243" i="3"/>
  <c r="H197" i="3"/>
  <c r="G54" i="3"/>
  <c r="G199" i="3"/>
  <c r="D281" i="2"/>
  <c r="G159" i="2"/>
  <c r="F284" i="4" l="1"/>
  <c r="E284" i="4"/>
  <c r="H284" i="4"/>
  <c r="H273" i="4"/>
  <c r="I284" i="4"/>
  <c r="D284" i="4"/>
  <c r="D273" i="4"/>
  <c r="H201" i="4"/>
  <c r="I201" i="4"/>
  <c r="G201" i="4"/>
  <c r="G273" i="4"/>
  <c r="I284" i="3"/>
  <c r="E284" i="3"/>
  <c r="F284" i="3"/>
  <c r="H284" i="3"/>
  <c r="H273" i="3"/>
  <c r="D284" i="3"/>
  <c r="G201" i="3"/>
  <c r="G273" i="3"/>
  <c r="C200" i="4"/>
  <c r="C197" i="4"/>
  <c r="I277" i="4"/>
  <c r="D201" i="4"/>
  <c r="C197" i="3"/>
  <c r="C200" i="3"/>
  <c r="I201" i="3"/>
  <c r="H201" i="3"/>
  <c r="C199" i="4"/>
  <c r="C54" i="4"/>
  <c r="H283" i="4"/>
  <c r="H277" i="4"/>
  <c r="D283" i="4"/>
  <c r="D277" i="4"/>
  <c r="E201" i="4"/>
  <c r="E273" i="4"/>
  <c r="F201" i="4"/>
  <c r="F273" i="4"/>
  <c r="I283" i="3"/>
  <c r="I277" i="3"/>
  <c r="C199" i="3"/>
  <c r="C54" i="3"/>
  <c r="D201" i="3"/>
  <c r="F201" i="3"/>
  <c r="E201" i="3"/>
  <c r="E273" i="3"/>
  <c r="H283" i="3"/>
  <c r="H277" i="3"/>
  <c r="D155" i="2"/>
  <c r="E155" i="2"/>
  <c r="C61" i="2"/>
  <c r="D30" i="2"/>
  <c r="C7" i="2"/>
  <c r="C283" i="4" l="1"/>
  <c r="I273" i="4"/>
  <c r="D285" i="4"/>
  <c r="H285" i="4"/>
  <c r="C284" i="4"/>
  <c r="G277" i="4"/>
  <c r="G283" i="4"/>
  <c r="G285" i="4" s="1"/>
  <c r="I285" i="3"/>
  <c r="H285" i="3"/>
  <c r="D273" i="3"/>
  <c r="F273" i="3"/>
  <c r="C273" i="3"/>
  <c r="G283" i="3"/>
  <c r="G285" i="3" s="1"/>
  <c r="G277" i="3"/>
  <c r="I283" i="4"/>
  <c r="I285" i="4" s="1"/>
  <c r="E283" i="4"/>
  <c r="E285" i="4" s="1"/>
  <c r="E277" i="4"/>
  <c r="F283" i="4"/>
  <c r="F285" i="4" s="1"/>
  <c r="F277" i="4"/>
  <c r="C201" i="4"/>
  <c r="E283" i="3"/>
  <c r="E285" i="3" s="1"/>
  <c r="E277" i="3"/>
  <c r="D283" i="3"/>
  <c r="D285" i="3" s="1"/>
  <c r="D277" i="3"/>
  <c r="F283" i="3"/>
  <c r="F285" i="3" s="1"/>
  <c r="F277" i="3"/>
  <c r="C201" i="3"/>
  <c r="D164" i="2"/>
  <c r="E164" i="2"/>
  <c r="G164" i="2"/>
  <c r="H164" i="2"/>
  <c r="I164" i="2"/>
  <c r="D145" i="2"/>
  <c r="E145" i="2"/>
  <c r="F145" i="2"/>
  <c r="G145" i="2"/>
  <c r="H145" i="2"/>
  <c r="I145" i="2"/>
  <c r="D144" i="2"/>
  <c r="E144" i="2"/>
  <c r="F144" i="2"/>
  <c r="G144" i="2"/>
  <c r="H144" i="2"/>
  <c r="I144" i="2"/>
  <c r="C285" i="4" l="1"/>
  <c r="C273" i="4"/>
  <c r="C277" i="3"/>
  <c r="C280" i="2"/>
  <c r="C141" i="2"/>
  <c r="C16" i="2"/>
  <c r="C19" i="2"/>
  <c r="F169" i="2" l="1"/>
  <c r="F168" i="2"/>
  <c r="F170" i="2" l="1"/>
  <c r="C281" i="2"/>
  <c r="E281" i="2"/>
  <c r="F281" i="2"/>
  <c r="G281" i="2"/>
  <c r="H281" i="2"/>
  <c r="I281" i="2"/>
  <c r="D184" i="2"/>
  <c r="E169" i="2"/>
  <c r="G169" i="2"/>
  <c r="H169" i="2"/>
  <c r="D169" i="2"/>
  <c r="D160" i="2"/>
  <c r="D130" i="2"/>
  <c r="D118" i="2"/>
  <c r="D67" i="2"/>
  <c r="D58" i="2"/>
  <c r="D38" i="2"/>
  <c r="D26" i="2"/>
  <c r="D11" i="2"/>
  <c r="I182" i="2"/>
  <c r="H182" i="2"/>
  <c r="G182" i="2"/>
  <c r="F182" i="2"/>
  <c r="E182" i="2"/>
  <c r="D182" i="2"/>
  <c r="C181" i="2"/>
  <c r="C180" i="2"/>
  <c r="G89" i="2"/>
  <c r="C90" i="2"/>
  <c r="C40" i="2"/>
  <c r="D264" i="2"/>
  <c r="E264" i="2"/>
  <c r="F264" i="2"/>
  <c r="G264" i="2"/>
  <c r="H264" i="2"/>
  <c r="I264" i="2"/>
  <c r="D176" i="2"/>
  <c r="E176" i="2"/>
  <c r="F176" i="2"/>
  <c r="G176" i="2"/>
  <c r="H176" i="2"/>
  <c r="I176" i="2"/>
  <c r="D143" i="2"/>
  <c r="E143" i="2"/>
  <c r="F143" i="2"/>
  <c r="G143" i="2"/>
  <c r="H143" i="2"/>
  <c r="I143" i="2"/>
  <c r="D140" i="2"/>
  <c r="E140" i="2"/>
  <c r="F140" i="2"/>
  <c r="G140" i="2"/>
  <c r="H140" i="2"/>
  <c r="I140" i="2"/>
  <c r="D137" i="2"/>
  <c r="E137" i="2"/>
  <c r="F137" i="2"/>
  <c r="G137" i="2"/>
  <c r="H137" i="2"/>
  <c r="I137" i="2"/>
  <c r="D134" i="2"/>
  <c r="E134" i="2"/>
  <c r="F134" i="2"/>
  <c r="G134" i="2"/>
  <c r="H134" i="2"/>
  <c r="I134" i="2"/>
  <c r="D128" i="2"/>
  <c r="E128" i="2"/>
  <c r="F128" i="2"/>
  <c r="G128" i="2"/>
  <c r="H128" i="2"/>
  <c r="I128" i="2"/>
  <c r="D125" i="2"/>
  <c r="E125" i="2"/>
  <c r="F125" i="2"/>
  <c r="G125" i="2"/>
  <c r="H125" i="2"/>
  <c r="I125" i="2"/>
  <c r="D122" i="2"/>
  <c r="E122" i="2"/>
  <c r="F122" i="2"/>
  <c r="G122" i="2"/>
  <c r="H122" i="2"/>
  <c r="D116" i="2"/>
  <c r="E116" i="2"/>
  <c r="F116" i="2"/>
  <c r="G116" i="2"/>
  <c r="H116" i="2"/>
  <c r="I116" i="2"/>
  <c r="D113" i="2"/>
  <c r="E113" i="2"/>
  <c r="F113" i="2"/>
  <c r="G113" i="2"/>
  <c r="H113" i="2"/>
  <c r="I113" i="2"/>
  <c r="D110" i="2"/>
  <c r="E110" i="2"/>
  <c r="F110" i="2"/>
  <c r="G110" i="2"/>
  <c r="H110" i="2"/>
  <c r="I110" i="2"/>
  <c r="D107" i="2"/>
  <c r="E107" i="2"/>
  <c r="F107" i="2"/>
  <c r="G107" i="2"/>
  <c r="H107" i="2"/>
  <c r="I107" i="2"/>
  <c r="D104" i="2"/>
  <c r="F104" i="2"/>
  <c r="G104" i="2"/>
  <c r="H104" i="2"/>
  <c r="I104" i="2"/>
  <c r="D101" i="2"/>
  <c r="E101" i="2"/>
  <c r="F101" i="2"/>
  <c r="G101" i="2"/>
  <c r="H101" i="2"/>
  <c r="I101" i="2"/>
  <c r="D98" i="2"/>
  <c r="E98" i="2"/>
  <c r="F98" i="2"/>
  <c r="G98" i="2"/>
  <c r="H98" i="2"/>
  <c r="I98" i="2"/>
  <c r="D95" i="2"/>
  <c r="E95" i="2"/>
  <c r="F95" i="2"/>
  <c r="G95" i="2"/>
  <c r="H95" i="2"/>
  <c r="I95" i="2"/>
  <c r="D92" i="2"/>
  <c r="E92" i="2"/>
  <c r="F92" i="2"/>
  <c r="H92" i="2"/>
  <c r="I92" i="2"/>
  <c r="D89" i="2"/>
  <c r="E89" i="2"/>
  <c r="F89" i="2"/>
  <c r="H89" i="2"/>
  <c r="I89" i="2"/>
  <c r="D86" i="2"/>
  <c r="E86" i="2"/>
  <c r="F86" i="2"/>
  <c r="G86" i="2"/>
  <c r="H86" i="2"/>
  <c r="I86" i="2"/>
  <c r="D83" i="2"/>
  <c r="E83" i="2"/>
  <c r="F83" i="2"/>
  <c r="H83" i="2"/>
  <c r="I83" i="2"/>
  <c r="D80" i="2"/>
  <c r="E80" i="2"/>
  <c r="F80" i="2"/>
  <c r="G80" i="2"/>
  <c r="H80" i="2"/>
  <c r="I80" i="2"/>
  <c r="D77" i="2"/>
  <c r="E77" i="2"/>
  <c r="F77" i="2"/>
  <c r="G77" i="2"/>
  <c r="H77" i="2"/>
  <c r="I77" i="2"/>
  <c r="D74" i="2"/>
  <c r="E74" i="2"/>
  <c r="F74" i="2"/>
  <c r="G74" i="2"/>
  <c r="H74" i="2"/>
  <c r="I74" i="2"/>
  <c r="D71" i="2"/>
  <c r="E71" i="2"/>
  <c r="F71" i="2"/>
  <c r="G71" i="2"/>
  <c r="H71" i="2"/>
  <c r="I71" i="2"/>
  <c r="D65" i="2"/>
  <c r="E65" i="2"/>
  <c r="F65" i="2"/>
  <c r="G65" i="2"/>
  <c r="H65" i="2"/>
  <c r="I65" i="2"/>
  <c r="E62" i="2"/>
  <c r="F62" i="2"/>
  <c r="G62" i="2"/>
  <c r="H62" i="2"/>
  <c r="I62" i="2"/>
  <c r="D51" i="2"/>
  <c r="E51" i="2"/>
  <c r="F51" i="2"/>
  <c r="G51" i="2"/>
  <c r="H51" i="2"/>
  <c r="I51" i="2"/>
  <c r="D48" i="2"/>
  <c r="E48" i="2"/>
  <c r="F48" i="2"/>
  <c r="G48" i="2"/>
  <c r="H48" i="2"/>
  <c r="I48" i="2"/>
  <c r="E45" i="2"/>
  <c r="F45" i="2"/>
  <c r="G45" i="2"/>
  <c r="H45" i="2"/>
  <c r="I45" i="2"/>
  <c r="E42" i="2"/>
  <c r="F42" i="2"/>
  <c r="G42" i="2"/>
  <c r="H42" i="2"/>
  <c r="I42" i="2"/>
  <c r="I33" i="2"/>
  <c r="D33" i="2"/>
  <c r="E33" i="2"/>
  <c r="F33" i="2"/>
  <c r="G33" i="2"/>
  <c r="H33" i="2"/>
  <c r="E30" i="2"/>
  <c r="F30" i="2"/>
  <c r="G30" i="2"/>
  <c r="H30" i="2"/>
  <c r="D24" i="2"/>
  <c r="E24" i="2"/>
  <c r="F24" i="2"/>
  <c r="G24" i="2"/>
  <c r="H24" i="2"/>
  <c r="I24" i="2"/>
  <c r="D21" i="2"/>
  <c r="E21" i="2"/>
  <c r="F21" i="2"/>
  <c r="G21" i="2"/>
  <c r="H21" i="2"/>
  <c r="I21" i="2"/>
  <c r="D18" i="2"/>
  <c r="E18" i="2"/>
  <c r="F18" i="2"/>
  <c r="G18" i="2"/>
  <c r="H18" i="2"/>
  <c r="I18" i="2"/>
  <c r="D15" i="2"/>
  <c r="E15" i="2"/>
  <c r="F15" i="2"/>
  <c r="G15" i="2"/>
  <c r="H15" i="2"/>
  <c r="I15" i="2"/>
  <c r="D9" i="2"/>
  <c r="E9" i="2"/>
  <c r="F9" i="2"/>
  <c r="G9" i="2"/>
  <c r="H9" i="2"/>
  <c r="I9" i="2"/>
  <c r="C73" i="2"/>
  <c r="C269" i="2"/>
  <c r="C268" i="2"/>
  <c r="C266" i="2"/>
  <c r="C263" i="2"/>
  <c r="C260" i="2"/>
  <c r="C259" i="2"/>
  <c r="C254" i="2"/>
  <c r="C253" i="2"/>
  <c r="C251" i="2"/>
  <c r="C250" i="2"/>
  <c r="C248" i="2"/>
  <c r="C247" i="2"/>
  <c r="C245" i="2"/>
  <c r="C244" i="2"/>
  <c r="C234" i="2"/>
  <c r="C233" i="2"/>
  <c r="C231" i="2"/>
  <c r="C230" i="2"/>
  <c r="C220" i="2"/>
  <c r="C219" i="2"/>
  <c r="C217" i="2"/>
  <c r="C216" i="2"/>
  <c r="C214" i="2"/>
  <c r="C213" i="2"/>
  <c r="C210" i="2" s="1"/>
  <c r="C208" i="2"/>
  <c r="C209" i="2" s="1"/>
  <c r="C193" i="2"/>
  <c r="C192" i="2"/>
  <c r="C190" i="2"/>
  <c r="C189" i="2"/>
  <c r="C187" i="2"/>
  <c r="C186" i="2"/>
  <c r="C178" i="2"/>
  <c r="C177" i="2"/>
  <c r="C175" i="2"/>
  <c r="C174" i="2"/>
  <c r="C172" i="2"/>
  <c r="C171" i="2"/>
  <c r="C166" i="2"/>
  <c r="C165" i="2"/>
  <c r="C163" i="2"/>
  <c r="C162" i="2"/>
  <c r="C157" i="2"/>
  <c r="C156" i="2"/>
  <c r="C154" i="2"/>
  <c r="C153" i="2"/>
  <c r="C151" i="2"/>
  <c r="C150" i="2"/>
  <c r="C148" i="2"/>
  <c r="C147" i="2"/>
  <c r="C142" i="2"/>
  <c r="C139" i="2"/>
  <c r="C138" i="2"/>
  <c r="C136" i="2"/>
  <c r="C135" i="2"/>
  <c r="C133" i="2"/>
  <c r="C132" i="2"/>
  <c r="C127" i="2"/>
  <c r="C126" i="2"/>
  <c r="C124" i="2"/>
  <c r="C123" i="2"/>
  <c r="C121" i="2"/>
  <c r="C120" i="2"/>
  <c r="C115" i="2"/>
  <c r="C114" i="2"/>
  <c r="C112" i="2"/>
  <c r="C111" i="2"/>
  <c r="C109" i="2"/>
  <c r="C108" i="2"/>
  <c r="C106" i="2"/>
  <c r="C105" i="2"/>
  <c r="C103" i="2"/>
  <c r="C102" i="2"/>
  <c r="C100" i="2"/>
  <c r="C99" i="2"/>
  <c r="C97" i="2"/>
  <c r="C96" i="2"/>
  <c r="C94" i="2"/>
  <c r="C93" i="2"/>
  <c r="C91" i="2"/>
  <c r="C88" i="2"/>
  <c r="C87" i="2"/>
  <c r="C85" i="2"/>
  <c r="C84" i="2"/>
  <c r="C82" i="2"/>
  <c r="C81" i="2"/>
  <c r="C79" i="2"/>
  <c r="C78" i="2"/>
  <c r="C76" i="2"/>
  <c r="C75" i="2"/>
  <c r="C72" i="2"/>
  <c r="C70" i="2"/>
  <c r="C69" i="2"/>
  <c r="C64" i="2"/>
  <c r="C63" i="2"/>
  <c r="C60" i="2"/>
  <c r="C50" i="2"/>
  <c r="C49" i="2"/>
  <c r="C47" i="2"/>
  <c r="C46" i="2"/>
  <c r="C44" i="2"/>
  <c r="C43" i="2"/>
  <c r="C41" i="2"/>
  <c r="C35" i="2"/>
  <c r="C34" i="2"/>
  <c r="C32" i="2"/>
  <c r="C31" i="2"/>
  <c r="C29" i="2"/>
  <c r="C28" i="2"/>
  <c r="C23" i="2"/>
  <c r="C22" i="2"/>
  <c r="C20" i="2"/>
  <c r="C17" i="2"/>
  <c r="C14" i="2"/>
  <c r="C13" i="2"/>
  <c r="C8" i="2"/>
  <c r="G26" i="2"/>
  <c r="C236" i="2" l="1"/>
  <c r="C145" i="2"/>
  <c r="C144" i="2"/>
  <c r="C117" i="2"/>
  <c r="C169" i="2"/>
  <c r="C10" i="2"/>
  <c r="C168" i="2"/>
  <c r="C62" i="2"/>
  <c r="D196" i="2"/>
  <c r="C9" i="2"/>
  <c r="C4" i="2"/>
  <c r="C26" i="2"/>
  <c r="C182" i="2"/>
  <c r="C67" i="2"/>
  <c r="C176" i="2"/>
  <c r="C37" i="2"/>
  <c r="C30" i="2"/>
  <c r="C146" i="2" l="1"/>
  <c r="I249" i="2"/>
  <c r="H249" i="2"/>
  <c r="G249" i="2"/>
  <c r="F249" i="2"/>
  <c r="E249" i="2"/>
  <c r="D249" i="2"/>
  <c r="F26" i="2" l="1"/>
  <c r="H26" i="2"/>
  <c r="I257" i="2"/>
  <c r="H257" i="2"/>
  <c r="G257" i="2"/>
  <c r="F257" i="2"/>
  <c r="E257" i="2"/>
  <c r="D257" i="2"/>
  <c r="C257" i="2"/>
  <c r="I242" i="2"/>
  <c r="I272" i="2" s="1"/>
  <c r="H242" i="2"/>
  <c r="H272" i="2" s="1"/>
  <c r="G242" i="2"/>
  <c r="G272" i="2" s="1"/>
  <c r="F242" i="2"/>
  <c r="E242" i="2"/>
  <c r="D242" i="2"/>
  <c r="C242" i="2"/>
  <c r="I228" i="2"/>
  <c r="I237" i="2" s="1"/>
  <c r="H228" i="2"/>
  <c r="H237" i="2" s="1"/>
  <c r="G228" i="2"/>
  <c r="G237" i="2" s="1"/>
  <c r="F228" i="2"/>
  <c r="F237" i="2" s="1"/>
  <c r="E228" i="2"/>
  <c r="E237" i="2" s="1"/>
  <c r="D228" i="2"/>
  <c r="D237" i="2" s="1"/>
  <c r="C228" i="2"/>
  <c r="C237" i="2" s="1"/>
  <c r="I205" i="2"/>
  <c r="I223" i="2" s="1"/>
  <c r="H205" i="2"/>
  <c r="G205" i="2"/>
  <c r="F205" i="2"/>
  <c r="E205" i="2"/>
  <c r="D205" i="2"/>
  <c r="I211" i="2"/>
  <c r="H211" i="2"/>
  <c r="G211" i="2"/>
  <c r="F211" i="2"/>
  <c r="E211" i="2"/>
  <c r="D211" i="2"/>
  <c r="C211" i="2"/>
  <c r="C212" i="2" s="1"/>
  <c r="C205" i="2"/>
  <c r="I184" i="2"/>
  <c r="H184" i="2"/>
  <c r="G184" i="2"/>
  <c r="F184" i="2"/>
  <c r="E184" i="2"/>
  <c r="C184" i="2"/>
  <c r="I169" i="2"/>
  <c r="I160" i="2"/>
  <c r="H160" i="2"/>
  <c r="G160" i="2"/>
  <c r="F160" i="2"/>
  <c r="E160" i="2"/>
  <c r="C160" i="2"/>
  <c r="I130" i="2"/>
  <c r="H130" i="2"/>
  <c r="G130" i="2"/>
  <c r="F130" i="2"/>
  <c r="E130" i="2"/>
  <c r="C130" i="2"/>
  <c r="I118" i="2"/>
  <c r="H118" i="2"/>
  <c r="G118" i="2"/>
  <c r="F118" i="2"/>
  <c r="E118" i="2"/>
  <c r="C118" i="2"/>
  <c r="I67" i="2"/>
  <c r="H67" i="2"/>
  <c r="G67" i="2"/>
  <c r="F67" i="2"/>
  <c r="E67" i="2"/>
  <c r="I58" i="2"/>
  <c r="H58" i="2"/>
  <c r="G58" i="2"/>
  <c r="F58" i="2"/>
  <c r="E58" i="2"/>
  <c r="C58" i="2"/>
  <c r="I38" i="2"/>
  <c r="H38" i="2"/>
  <c r="G38" i="2"/>
  <c r="F38" i="2"/>
  <c r="E38" i="2"/>
  <c r="I26" i="2"/>
  <c r="E26" i="2"/>
  <c r="I11" i="2"/>
  <c r="H11" i="2"/>
  <c r="G11" i="2"/>
  <c r="F11" i="2"/>
  <c r="E11" i="2"/>
  <c r="I5" i="2"/>
  <c r="H5" i="2"/>
  <c r="G5" i="2"/>
  <c r="F5" i="2"/>
  <c r="E5" i="2"/>
  <c r="D5" i="2"/>
  <c r="D53" i="2" s="1"/>
  <c r="C38" i="2"/>
  <c r="C11" i="2"/>
  <c r="C5" i="2"/>
  <c r="C272" i="2" l="1"/>
  <c r="D272" i="2"/>
  <c r="E272" i="2"/>
  <c r="F272" i="2"/>
  <c r="F223" i="2"/>
  <c r="D223" i="2"/>
  <c r="E223" i="2"/>
  <c r="G223" i="2"/>
  <c r="C223" i="2"/>
  <c r="H223" i="2"/>
  <c r="G53" i="2"/>
  <c r="H53" i="2"/>
  <c r="F53" i="2"/>
  <c r="G196" i="2"/>
  <c r="H196" i="2"/>
  <c r="F196" i="2"/>
  <c r="I53" i="2"/>
  <c r="E53" i="2"/>
  <c r="C196" i="2"/>
  <c r="E196" i="2"/>
  <c r="I196" i="2"/>
  <c r="C53" i="2"/>
  <c r="C140" i="2"/>
  <c r="C270" i="2"/>
  <c r="C267" i="2"/>
  <c r="C264" i="2"/>
  <c r="C261" i="2"/>
  <c r="I256" i="2"/>
  <c r="I258" i="2" s="1"/>
  <c r="H256" i="2"/>
  <c r="H258" i="2" s="1"/>
  <c r="G256" i="2"/>
  <c r="G258" i="2" s="1"/>
  <c r="F256" i="2"/>
  <c r="F258" i="2" s="1"/>
  <c r="E256" i="2"/>
  <c r="E258" i="2" s="1"/>
  <c r="D256" i="2"/>
  <c r="D258" i="2" s="1"/>
  <c r="C256" i="2"/>
  <c r="C258" i="2" s="1"/>
  <c r="C255" i="2"/>
  <c r="C252" i="2"/>
  <c r="C249" i="2"/>
  <c r="C246" i="2"/>
  <c r="I241" i="2"/>
  <c r="H241" i="2"/>
  <c r="G241" i="2"/>
  <c r="F241" i="2"/>
  <c r="E241" i="2"/>
  <c r="D241" i="2"/>
  <c r="C241" i="2"/>
  <c r="I221" i="2"/>
  <c r="H221" i="2"/>
  <c r="G221" i="2"/>
  <c r="F221" i="2"/>
  <c r="E221" i="2"/>
  <c r="D221" i="2"/>
  <c r="C221" i="2"/>
  <c r="I218" i="2"/>
  <c r="H218" i="2"/>
  <c r="G218" i="2"/>
  <c r="F218" i="2"/>
  <c r="E218" i="2"/>
  <c r="D218" i="2"/>
  <c r="C218" i="2"/>
  <c r="I215" i="2"/>
  <c r="H215" i="2"/>
  <c r="G215" i="2"/>
  <c r="F215" i="2"/>
  <c r="E215" i="2"/>
  <c r="D215" i="2"/>
  <c r="C215" i="2"/>
  <c r="I209" i="2"/>
  <c r="H209" i="2"/>
  <c r="G209" i="2"/>
  <c r="F209" i="2"/>
  <c r="E209" i="2"/>
  <c r="D209" i="2"/>
  <c r="I235" i="2"/>
  <c r="C235" i="2"/>
  <c r="I232" i="2"/>
  <c r="C232" i="2"/>
  <c r="I210" i="2"/>
  <c r="I212" i="2" s="1"/>
  <c r="H210" i="2"/>
  <c r="H212" i="2" s="1"/>
  <c r="G210" i="2"/>
  <c r="G212" i="2" s="1"/>
  <c r="F210" i="2"/>
  <c r="E210" i="2"/>
  <c r="E212" i="2" s="1"/>
  <c r="D210" i="2"/>
  <c r="D212" i="2" s="1"/>
  <c r="I183" i="2"/>
  <c r="H183" i="2"/>
  <c r="G183" i="2"/>
  <c r="F183" i="2"/>
  <c r="E183" i="2"/>
  <c r="D183" i="2"/>
  <c r="C183" i="2"/>
  <c r="H159" i="2"/>
  <c r="F159" i="2"/>
  <c r="E159" i="2"/>
  <c r="D159" i="2"/>
  <c r="C159" i="2"/>
  <c r="I129" i="2"/>
  <c r="H129" i="2"/>
  <c r="G129" i="2"/>
  <c r="F129" i="2"/>
  <c r="E129" i="2"/>
  <c r="D129" i="2"/>
  <c r="C129" i="2"/>
  <c r="I117" i="2"/>
  <c r="H117" i="2"/>
  <c r="G117" i="2"/>
  <c r="F117" i="2"/>
  <c r="E117" i="2"/>
  <c r="D117" i="2"/>
  <c r="I66" i="2"/>
  <c r="H66" i="2"/>
  <c r="G66" i="2"/>
  <c r="F66" i="2"/>
  <c r="E66" i="2"/>
  <c r="D66" i="2"/>
  <c r="C66" i="2"/>
  <c r="C68" i="2" s="1"/>
  <c r="I57" i="2"/>
  <c r="H57" i="2"/>
  <c r="G57" i="2"/>
  <c r="F57" i="2"/>
  <c r="E57" i="2"/>
  <c r="D57" i="2"/>
  <c r="C57" i="2"/>
  <c r="I194" i="2"/>
  <c r="H194" i="2"/>
  <c r="G194" i="2"/>
  <c r="F194" i="2"/>
  <c r="E194" i="2"/>
  <c r="D194" i="2"/>
  <c r="C194" i="2"/>
  <c r="I191" i="2"/>
  <c r="H191" i="2"/>
  <c r="G191" i="2"/>
  <c r="F191" i="2"/>
  <c r="E191" i="2"/>
  <c r="D191" i="2"/>
  <c r="C191" i="2"/>
  <c r="I188" i="2"/>
  <c r="H188" i="2"/>
  <c r="G188" i="2"/>
  <c r="F188" i="2"/>
  <c r="E188" i="2"/>
  <c r="D188" i="2"/>
  <c r="C188" i="2"/>
  <c r="I179" i="2"/>
  <c r="H179" i="2"/>
  <c r="G179" i="2"/>
  <c r="F179" i="2"/>
  <c r="E179" i="2"/>
  <c r="D179" i="2"/>
  <c r="C179" i="2"/>
  <c r="I173" i="2"/>
  <c r="H173" i="2"/>
  <c r="G173" i="2"/>
  <c r="F173" i="2"/>
  <c r="E173" i="2"/>
  <c r="D173" i="2"/>
  <c r="C173" i="2"/>
  <c r="I167" i="2"/>
  <c r="H167" i="2"/>
  <c r="G167" i="2"/>
  <c r="F167" i="2"/>
  <c r="E167" i="2"/>
  <c r="D167" i="2"/>
  <c r="C167" i="2"/>
  <c r="F164" i="2"/>
  <c r="C164" i="2"/>
  <c r="H158" i="2"/>
  <c r="G158" i="2"/>
  <c r="F158" i="2"/>
  <c r="E158" i="2"/>
  <c r="D158" i="2"/>
  <c r="C158" i="2"/>
  <c r="I155" i="2"/>
  <c r="H155" i="2"/>
  <c r="G155" i="2"/>
  <c r="F155" i="2"/>
  <c r="C155" i="2"/>
  <c r="I152" i="2"/>
  <c r="H152" i="2"/>
  <c r="G152" i="2"/>
  <c r="F152" i="2"/>
  <c r="E152" i="2"/>
  <c r="D152" i="2"/>
  <c r="C152" i="2"/>
  <c r="I149" i="2"/>
  <c r="H149" i="2"/>
  <c r="G149" i="2"/>
  <c r="F149" i="2"/>
  <c r="E149" i="2"/>
  <c r="D149" i="2"/>
  <c r="C149" i="2"/>
  <c r="C143" i="2"/>
  <c r="C137" i="2"/>
  <c r="C134" i="2"/>
  <c r="C128" i="2"/>
  <c r="C125" i="2"/>
  <c r="C122" i="2"/>
  <c r="C116" i="2"/>
  <c r="C113" i="2"/>
  <c r="C110" i="2"/>
  <c r="C107" i="2"/>
  <c r="C104" i="2"/>
  <c r="C101" i="2"/>
  <c r="C98" i="2"/>
  <c r="C95" i="2"/>
  <c r="C92" i="2"/>
  <c r="C89" i="2"/>
  <c r="C86" i="2"/>
  <c r="C83" i="2"/>
  <c r="C80" i="2"/>
  <c r="C77" i="2"/>
  <c r="C74" i="2"/>
  <c r="C71" i="2"/>
  <c r="C65" i="2"/>
  <c r="I36" i="2"/>
  <c r="H36" i="2"/>
  <c r="G36" i="2"/>
  <c r="F36" i="2"/>
  <c r="E36" i="2"/>
  <c r="D36" i="2"/>
  <c r="I37" i="2"/>
  <c r="I39" i="2" s="1"/>
  <c r="H37" i="2"/>
  <c r="H39" i="2" s="1"/>
  <c r="G37" i="2"/>
  <c r="G39" i="2" s="1"/>
  <c r="F37" i="2"/>
  <c r="F39" i="2" s="1"/>
  <c r="E37" i="2"/>
  <c r="E39" i="2" s="1"/>
  <c r="D37" i="2"/>
  <c r="D39" i="2" s="1"/>
  <c r="I10" i="2"/>
  <c r="I12" i="2" s="1"/>
  <c r="H10" i="2"/>
  <c r="H12" i="2" s="1"/>
  <c r="G10" i="2"/>
  <c r="G12" i="2" s="1"/>
  <c r="F10" i="2"/>
  <c r="F12" i="2" s="1"/>
  <c r="E10" i="2"/>
  <c r="E12" i="2" s="1"/>
  <c r="D10" i="2"/>
  <c r="D12" i="2" s="1"/>
  <c r="C15" i="2"/>
  <c r="C273" i="2" l="1"/>
  <c r="E271" i="2"/>
  <c r="H271" i="2"/>
  <c r="I271" i="2"/>
  <c r="D271" i="2"/>
  <c r="F271" i="2"/>
  <c r="G271" i="2"/>
  <c r="H243" i="2"/>
  <c r="H238" i="2"/>
  <c r="I243" i="2"/>
  <c r="I238" i="2"/>
  <c r="F243" i="2"/>
  <c r="F238" i="2"/>
  <c r="G243" i="2"/>
  <c r="G238" i="2"/>
  <c r="G284" i="2"/>
  <c r="E284" i="2"/>
  <c r="D243" i="2"/>
  <c r="D238" i="2"/>
  <c r="I284" i="2"/>
  <c r="E243" i="2"/>
  <c r="E238" i="2"/>
  <c r="C243" i="2"/>
  <c r="C238" i="2"/>
  <c r="F212" i="2"/>
  <c r="F222" i="2"/>
  <c r="F284" i="2"/>
  <c r="C170" i="2"/>
  <c r="C195" i="2"/>
  <c r="C197" i="2" s="1"/>
  <c r="G200" i="2"/>
  <c r="C200" i="2"/>
  <c r="D200" i="2"/>
  <c r="H200" i="2"/>
  <c r="F200" i="2"/>
  <c r="I200" i="2"/>
  <c r="E200" i="2"/>
  <c r="C12" i="2"/>
  <c r="D284" i="2" l="1"/>
  <c r="H284" i="2"/>
  <c r="C51" i="2"/>
  <c r="C48" i="2"/>
  <c r="C45" i="2"/>
  <c r="C42" i="2"/>
  <c r="C36" i="2"/>
  <c r="C33" i="2"/>
  <c r="C24" i="2"/>
  <c r="C21" i="2"/>
  <c r="C18" i="2"/>
  <c r="I168" i="2" l="1"/>
  <c r="I170" i="2" s="1"/>
  <c r="I25" i="2"/>
  <c r="I27" i="2" s="1"/>
  <c r="H25" i="2"/>
  <c r="H27" i="2" s="1"/>
  <c r="G25" i="2"/>
  <c r="G27" i="2" s="1"/>
  <c r="F25" i="2"/>
  <c r="F27" i="2" s="1"/>
  <c r="D168" i="2" l="1"/>
  <c r="D170" i="2" s="1"/>
  <c r="G168" i="2"/>
  <c r="G170" i="2" s="1"/>
  <c r="E168" i="2"/>
  <c r="E170" i="2" s="1"/>
  <c r="H168" i="2"/>
  <c r="H170" i="2" s="1"/>
  <c r="C25" i="2"/>
  <c r="C52" i="2" s="1"/>
  <c r="C185" i="2"/>
  <c r="C161" i="2"/>
  <c r="C131" i="2"/>
  <c r="C119" i="2"/>
  <c r="C59" i="2"/>
  <c r="C39" i="2"/>
  <c r="C6" i="2"/>
  <c r="E25" i="2" l="1"/>
  <c r="E27" i="2" s="1"/>
  <c r="C27" i="2"/>
  <c r="C54" i="2"/>
  <c r="I227" i="2"/>
  <c r="I229" i="2" s="1"/>
  <c r="I204" i="2"/>
  <c r="H204" i="2"/>
  <c r="G204" i="2"/>
  <c r="F206" i="2"/>
  <c r="E204" i="2"/>
  <c r="E222" i="2" s="1"/>
  <c r="D204" i="2"/>
  <c r="C227" i="2"/>
  <c r="C229" i="2" s="1"/>
  <c r="C204" i="2"/>
  <c r="C222" i="2" s="1"/>
  <c r="I185" i="2"/>
  <c r="H185" i="2"/>
  <c r="G185" i="2"/>
  <c r="F185" i="2"/>
  <c r="E185" i="2"/>
  <c r="D185" i="2"/>
  <c r="I161" i="2"/>
  <c r="H161" i="2"/>
  <c r="G161" i="2"/>
  <c r="F161" i="2"/>
  <c r="E161" i="2"/>
  <c r="D161" i="2"/>
  <c r="I146" i="2"/>
  <c r="H146" i="2"/>
  <c r="G146" i="2"/>
  <c r="F146" i="2"/>
  <c r="E146" i="2"/>
  <c r="D146" i="2"/>
  <c r="I131" i="2"/>
  <c r="H131" i="2"/>
  <c r="G131" i="2"/>
  <c r="F131" i="2"/>
  <c r="E131" i="2"/>
  <c r="D131" i="2"/>
  <c r="I119" i="2"/>
  <c r="H119" i="2"/>
  <c r="G119" i="2"/>
  <c r="F119" i="2"/>
  <c r="E119" i="2"/>
  <c r="D119" i="2"/>
  <c r="I68" i="2"/>
  <c r="H68" i="2"/>
  <c r="G68" i="2"/>
  <c r="F68" i="2"/>
  <c r="E68" i="2"/>
  <c r="D68" i="2"/>
  <c r="I59" i="2"/>
  <c r="H59" i="2"/>
  <c r="G59" i="2"/>
  <c r="E59" i="2"/>
  <c r="D59" i="2"/>
  <c r="I4" i="2"/>
  <c r="H4" i="2"/>
  <c r="G4" i="2"/>
  <c r="F4" i="2"/>
  <c r="E4" i="2"/>
  <c r="D4" i="2"/>
  <c r="C224" i="2" l="1"/>
  <c r="I206" i="2"/>
  <c r="I222" i="2"/>
  <c r="I224" i="2" s="1"/>
  <c r="D206" i="2"/>
  <c r="D222" i="2"/>
  <c r="D224" i="2" s="1"/>
  <c r="G206" i="2"/>
  <c r="G222" i="2"/>
  <c r="H206" i="2"/>
  <c r="H222" i="2"/>
  <c r="F6" i="2"/>
  <c r="F52" i="2"/>
  <c r="F54" i="2" s="1"/>
  <c r="I6" i="2"/>
  <c r="I52" i="2"/>
  <c r="G6" i="2"/>
  <c r="G52" i="2"/>
  <c r="E6" i="2"/>
  <c r="E52" i="2"/>
  <c r="D6" i="2"/>
  <c r="H6" i="2"/>
  <c r="H52" i="2"/>
  <c r="C206" i="2"/>
  <c r="C199" i="2"/>
  <c r="E206" i="2"/>
  <c r="F195" i="2"/>
  <c r="F59" i="2"/>
  <c r="H195" i="2"/>
  <c r="H197" i="2" s="1"/>
  <c r="D195" i="2"/>
  <c r="D197" i="2" s="1"/>
  <c r="E195" i="2"/>
  <c r="E197" i="2" s="1"/>
  <c r="I195" i="2"/>
  <c r="I197" i="2" s="1"/>
  <c r="G195" i="2"/>
  <c r="G197" i="2" s="1"/>
  <c r="C201" i="2" l="1"/>
  <c r="H54" i="2"/>
  <c r="H199" i="2"/>
  <c r="H201" i="2" s="1"/>
  <c r="E199" i="2"/>
  <c r="E201" i="2" s="1"/>
  <c r="E54" i="2"/>
  <c r="I199" i="2"/>
  <c r="I54" i="2"/>
  <c r="G54" i="2"/>
  <c r="G199" i="2"/>
  <c r="F199" i="2"/>
  <c r="F201" i="2" s="1"/>
  <c r="F197" i="2"/>
  <c r="H235" i="2"/>
  <c r="F235" i="2"/>
  <c r="D235" i="2"/>
  <c r="G235" i="2"/>
  <c r="E235" i="2"/>
  <c r="G201" i="2" l="1"/>
  <c r="I273" i="2"/>
  <c r="I201" i="2"/>
  <c r="E232" i="2"/>
  <c r="E224" i="2"/>
  <c r="E227" i="2"/>
  <c r="E229" i="2" s="1"/>
  <c r="G232" i="2"/>
  <c r="G227" i="2"/>
  <c r="G229" i="2" s="1"/>
  <c r="D232" i="2"/>
  <c r="D227" i="2"/>
  <c r="D229" i="2" s="1"/>
  <c r="F232" i="2"/>
  <c r="F224" i="2"/>
  <c r="F227" i="2"/>
  <c r="F229" i="2" s="1"/>
  <c r="H232" i="2"/>
  <c r="H227" i="2"/>
  <c r="H229" i="2" s="1"/>
  <c r="H224" i="2"/>
  <c r="D25" i="2"/>
  <c r="G224" i="2" l="1"/>
  <c r="D27" i="2"/>
  <c r="D52" i="2"/>
  <c r="I283" i="2"/>
  <c r="I285" i="2" s="1"/>
  <c r="I277" i="2"/>
  <c r="E273" i="2"/>
  <c r="H273" i="2"/>
  <c r="F273" i="2"/>
  <c r="G277" i="2" l="1"/>
  <c r="G273" i="2"/>
  <c r="D54" i="2"/>
  <c r="D199" i="2"/>
  <c r="G283" i="2"/>
  <c r="G285" i="2" s="1"/>
  <c r="F283" i="2"/>
  <c r="F285" i="2" s="1"/>
  <c r="F277" i="2"/>
  <c r="H283" i="2"/>
  <c r="H285" i="2" s="1"/>
  <c r="H277" i="2"/>
  <c r="E283" i="2"/>
  <c r="E285" i="2" s="1"/>
  <c r="E277" i="2"/>
  <c r="D201" i="2" l="1"/>
  <c r="D277" i="2" l="1"/>
  <c r="D273" i="2"/>
  <c r="D283" i="2"/>
  <c r="D285" i="2" s="1"/>
</calcChain>
</file>

<file path=xl/sharedStrings.xml><?xml version="1.0" encoding="utf-8"?>
<sst xmlns="http://schemas.openxmlformats.org/spreadsheetml/2006/main" count="1119" uniqueCount="192">
  <si>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</si>
  <si>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</si>
  <si>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</si>
  <si>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</si>
  <si>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</si>
  <si>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</si>
  <si>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</si>
  <si>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</si>
  <si>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</si>
  <si>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</si>
  <si>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</si>
  <si>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</si>
  <si>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</si>
  <si>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</si>
  <si>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</si>
  <si>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proventi da rimborsi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</si>
  <si>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</si>
  <si>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</si>
  <si>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</si>
  <si>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</si>
  <si>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</si>
  <si>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</si>
  <si>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</si>
  <si>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</si>
  <si>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</si>
  <si>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</si>
  <si>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</si>
  <si>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</si>
  <si>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</si>
  <si>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</si>
  <si>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</si>
  <si>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</si>
  <si>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</si>
  <si>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</si>
  <si>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</si>
  <si>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</si>
  <si>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</si>
  <si>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</si>
  <si>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</si>
  <si>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</si>
  <si>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</si>
  <si>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</si>
  <si>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</si>
  <si>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</si>
  <si>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</si>
  <si>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</si>
  <si>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</si>
  <si>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</si>
  <si>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</si>
  <si>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</si>
  <si>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</si>
  <si>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</si>
  <si>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</si>
  <si>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</si>
  <si>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</si>
  <si>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</si>
  <si>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</si>
  <si>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</si>
  <si>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</si>
  <si>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</si>
  <si>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</si>
  <si>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</si>
  <si>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</si>
  <si>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</si>
  <si>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</si>
  <si>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</si>
  <si>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</si>
  <si>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</si>
  <si>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</si>
  <si>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</si>
  <si>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</si>
  <si>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</si>
  <si>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</si>
  <si>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</si>
  <si>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</si>
  <si>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</si>
  <si>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</si>
  <si>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</si>
  <si>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</si>
  <si>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</si>
  <si>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</si>
  <si>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</si>
  <si>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</si>
  <si>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</si>
  <si>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</si>
  <si>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</si>
  <si>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</si>
  <si>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</si>
  <si>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</si>
  <si>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</si>
  <si>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</si>
  <si>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</si>
  <si>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</si>
  <si>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</si>
  <si>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</si>
  <si>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</si>
  <si>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SERVIZIO ABITATIVO</t>
  </si>
  <si>
    <t>INTERVENTI ECONOMICI</t>
  </si>
  <si>
    <t>INTERVENTI INTEGRATIVI E SERVIZI ACCESSORI</t>
  </si>
  <si>
    <t>SERVIZI GENERALI</t>
  </si>
  <si>
    <t>SERVIZIO RISTORAZIONE</t>
  </si>
  <si>
    <t>PATRIMONIO IMMOBILIARE IN DISPONIBILITA'</t>
  </si>
  <si>
    <t>TOTALE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</si>
  <si>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</si>
  <si>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</si>
  <si>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</si>
  <si>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</si>
  <si>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</si>
  <si>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</si>
  <si>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</si>
  <si>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</si>
  <si>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</si>
  <si>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</si>
  <si>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</si>
  <si>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</si>
  <si>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</si>
  <si>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</si>
  <si>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</si>
  <si>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</si>
  <si>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</si>
  <si>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</si>
  <si>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</si>
  <si>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</si>
  <si>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</si>
  <si>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</si>
  <si>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</si>
  <si>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</si>
  <si>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</si>
  <si>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</si>
  <si>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</si>
  <si>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</si>
  <si>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</si>
  <si>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</si>
  <si>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</si>
  <si>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</si>
  <si>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</si>
  <si>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</si>
  <si>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</si>
  <si>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</si>
  <si>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</si>
  <si>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</si>
  <si>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</si>
  <si>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</si>
  <si>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</si>
  <si>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</si>
  <si>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</si>
  <si>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</si>
  <si>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</si>
  <si>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</si>
  <si>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</si>
  <si>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</si>
  <si>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</si>
  <si>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</si>
  <si>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</si>
  <si>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</si>
  <si>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</si>
  <si>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</si>
  <si>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</si>
  <si>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</si>
  <si>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</si>
  <si>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</si>
  <si>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</si>
  <si>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</si>
  <si>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</si>
  <si>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</si>
  <si>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</si>
  <si>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</si>
  <si>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</si>
  <si>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</si>
  <si>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</si>
  <si>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</si>
  <si>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</si>
  <si>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</si>
  <si>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</si>
  <si>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</si>
  <si>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</si>
  <si>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</si>
  <si>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</si>
  <si>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</si>
  <si>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</si>
  <si>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</si>
  <si>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</si>
  <si>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</si>
  <si>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Var</t>
  </si>
  <si>
    <t>Tot</t>
  </si>
  <si>
    <t>PROVENTI DI NATURA TRIBUTARIA</t>
  </si>
  <si>
    <t>046.004</t>
  </si>
  <si>
    <t>Trasferimenti correnti a studenti da assegnazioni Pat</t>
  </si>
  <si>
    <t>1^ VARIAZIONE AL BUDGET ECONOMICO 2025 PER CENTRO DI RESPONSABILITA'</t>
  </si>
  <si>
    <t>1^ VARIAZIONE AL BUDGET ECONOMICO 2026 PER CENTRO DI RESPONSABILITA'</t>
  </si>
  <si>
    <t>Proventi da rimborsi</t>
  </si>
  <si>
    <t>1^ VARIAZIONE AL BUDGET ECONOMICO 2027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</si>
</sst>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0" fillId="5" borderId="1" xfId="0" applyNumberForma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4F7FA"/>
      <color rgb="FFEAF0F6"/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abSelected="1" topLeftCell="A264" zoomScale="80" zoomScaleNormal="80" workbookViewId="0">
      <selection activeCell="K271" sqref="K271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188</v>
      </c>
      <c r="B1" s="45"/>
      <c r="C1" s="45"/>
      <c r="D1" s="45"/>
      <c r="E1" s="45"/>
      <c r="F1" s="45"/>
      <c r="G1" s="45"/>
      <c r="H1" s="45"/>
      <c r="I1" s="45"/>
    </row>
    <row r="2" spans="1:12" ht="93.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3209000</v>
      </c>
      <c r="D10" s="17">
        <f>SUM(D13+D16+D19+D22)</f>
        <v>3203000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3209000</v>
      </c>
      <c r="D12" s="17">
        <f t="shared" ref="D12:I12" si="6">D10+D11</f>
        <v>3203000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3200000</v>
      </c>
      <c r="D16" s="18">
        <v>3200000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3200000</v>
      </c>
      <c r="D18" s="18">
        <f t="shared" ref="D18:I18" si="8">D16+D17</f>
        <v>3200000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21464337.109999999</v>
      </c>
      <c r="D25" s="17">
        <f t="shared" si="12"/>
        <v>2714128.66</v>
      </c>
      <c r="E25" s="17">
        <f t="shared" si="12"/>
        <v>1392810</v>
      </c>
      <c r="F25" s="17">
        <f t="shared" si="12"/>
        <v>12151339.85</v>
      </c>
      <c r="G25" s="17">
        <f t="shared" si="12"/>
        <v>2165710</v>
      </c>
      <c r="H25" s="17">
        <f t="shared" si="12"/>
        <v>623705</v>
      </c>
      <c r="I25" s="17">
        <f t="shared" si="12"/>
        <v>2416643.6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352615.92</v>
      </c>
      <c r="D26" s="17">
        <f>D29+D32+D35</f>
        <v>401760</v>
      </c>
      <c r="E26" s="17">
        <f t="shared" si="12"/>
        <v>475900</v>
      </c>
      <c r="F26" s="17">
        <f t="shared" si="12"/>
        <v>-841196.53</v>
      </c>
      <c r="G26" s="17">
        <f t="shared" si="12"/>
        <v>225400</v>
      </c>
      <c r="H26" s="17">
        <f t="shared" si="12"/>
        <v>38000</v>
      </c>
      <c r="I26" s="17">
        <f t="shared" si="12"/>
        <v>52752.45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21816953.030000001</v>
      </c>
      <c r="D27" s="17">
        <f t="shared" ref="D27:I27" si="13">D25+D26</f>
        <v>3115888.66</v>
      </c>
      <c r="E27" s="17">
        <f t="shared" si="13"/>
        <v>1868710</v>
      </c>
      <c r="F27" s="17">
        <f t="shared" si="13"/>
        <v>11310143.32</v>
      </c>
      <c r="G27" s="17">
        <f t="shared" si="13"/>
        <v>2391110</v>
      </c>
      <c r="H27" s="17">
        <f t="shared" si="13"/>
        <v>661705</v>
      </c>
      <c r="I27" s="17">
        <f t="shared" si="13"/>
        <v>2469396.0500000003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18564337.109999999</v>
      </c>
      <c r="D28" s="32">
        <v>1311128.6599999999</v>
      </c>
      <c r="E28" s="32">
        <v>1242810</v>
      </c>
      <c r="F28" s="32">
        <v>12151339.85</v>
      </c>
      <c r="G28" s="32">
        <v>1052710</v>
      </c>
      <c r="H28" s="32">
        <v>393705</v>
      </c>
      <c r="I28" s="32">
        <v>2412643.6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352615.92</v>
      </c>
      <c r="D29" s="32">
        <v>401760</v>
      </c>
      <c r="E29" s="32">
        <v>475900</v>
      </c>
      <c r="F29" s="32">
        <v>-841196.53</v>
      </c>
      <c r="G29" s="32">
        <v>225400</v>
      </c>
      <c r="H29" s="32">
        <v>38000</v>
      </c>
      <c r="I29" s="32">
        <v>52752.45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18916953.030000001</v>
      </c>
      <c r="D30" s="18">
        <f t="shared" ref="D30:H30" si="15">SUM(D28:D29)</f>
        <v>1712888.66</v>
      </c>
      <c r="E30" s="18">
        <f t="shared" si="15"/>
        <v>1718710</v>
      </c>
      <c r="F30" s="18">
        <f t="shared" si="15"/>
        <v>11310143.32</v>
      </c>
      <c r="G30" s="18">
        <f t="shared" si="15"/>
        <v>1278110</v>
      </c>
      <c r="H30" s="18">
        <f t="shared" si="15"/>
        <v>431705</v>
      </c>
      <c r="I30" s="18">
        <f>SUM(I28:I29)</f>
        <v>2465396.0500000003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H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ref="I33" si="18">I31+I32</f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9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9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20">D34+D35</f>
        <v>1403000</v>
      </c>
      <c r="E36" s="18">
        <f t="shared" si="20"/>
        <v>150000</v>
      </c>
      <c r="F36" s="18">
        <f t="shared" si="20"/>
        <v>0</v>
      </c>
      <c r="G36" s="18">
        <f t="shared" si="20"/>
        <v>1113000</v>
      </c>
      <c r="H36" s="18">
        <f t="shared" si="20"/>
        <v>230000</v>
      </c>
      <c r="I36" s="18">
        <f t="shared" si="20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740000</v>
      </c>
      <c r="D37" s="17">
        <f t="shared" ref="D37:I37" si="21">D40+D43+D46+D49</f>
        <v>26500</v>
      </c>
      <c r="E37" s="17">
        <f t="shared" si="21"/>
        <v>93000</v>
      </c>
      <c r="F37" s="17">
        <f t="shared" si="21"/>
        <v>563000</v>
      </c>
      <c r="G37" s="17">
        <f t="shared" si="21"/>
        <v>47500</v>
      </c>
      <c r="H37" s="17">
        <f t="shared" si="21"/>
        <v>5000</v>
      </c>
      <c r="I37" s="17">
        <f t="shared" si="21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ref="E38:I38" si="22">E41+E44+E47+E50</f>
        <v>0</v>
      </c>
      <c r="F38" s="17">
        <f t="shared" si="22"/>
        <v>0</v>
      </c>
      <c r="G38" s="17">
        <f t="shared" si="22"/>
        <v>0</v>
      </c>
      <c r="H38" s="17">
        <f t="shared" si="22"/>
        <v>0</v>
      </c>
      <c r="I38" s="17">
        <f t="shared" si="22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740000</v>
      </c>
      <c r="D39" s="17">
        <f t="shared" ref="D39:I39" si="23">D37+D38</f>
        <v>26500</v>
      </c>
      <c r="E39" s="17">
        <f t="shared" si="23"/>
        <v>93000</v>
      </c>
      <c r="F39" s="17">
        <f t="shared" si="23"/>
        <v>563000</v>
      </c>
      <c r="G39" s="17">
        <f t="shared" si="23"/>
        <v>47500</v>
      </c>
      <c r="H39" s="17">
        <f t="shared" si="23"/>
        <v>5000</v>
      </c>
      <c r="I39" s="17">
        <f t="shared" si="23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11000</v>
      </c>
      <c r="D40" s="18">
        <v>8500</v>
      </c>
      <c r="E40" s="18">
        <v>0</v>
      </c>
      <c r="F40" s="18">
        <v>0</v>
      </c>
      <c r="G40" s="18">
        <v>2500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4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11000</v>
      </c>
      <c r="D42" s="18">
        <f>D40+D41</f>
        <v>8500</v>
      </c>
      <c r="E42" s="18">
        <f t="shared" ref="E42:I42" si="25">E40+E41</f>
        <v>0</v>
      </c>
      <c r="F42" s="18">
        <f t="shared" si="25"/>
        <v>0</v>
      </c>
      <c r="G42" s="18">
        <f t="shared" si="25"/>
        <v>2500</v>
      </c>
      <c r="H42" s="18">
        <f t="shared" si="25"/>
        <v>0</v>
      </c>
      <c r="I42" s="18">
        <f t="shared" si="25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6">SUM(D43:I43)</f>
        <v>6000</v>
      </c>
      <c r="D43" s="18">
        <v>0</v>
      </c>
      <c r="E43" s="18">
        <v>4000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6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6000</v>
      </c>
      <c r="D45" s="18">
        <v>0</v>
      </c>
      <c r="E45" s="18">
        <f t="shared" ref="E45:I45" si="27">E43+E44</f>
        <v>4000</v>
      </c>
      <c r="F45" s="18">
        <f t="shared" si="27"/>
        <v>2000</v>
      </c>
      <c r="G45" s="18">
        <f t="shared" si="27"/>
        <v>0</v>
      </c>
      <c r="H45" s="18">
        <f t="shared" si="27"/>
        <v>0</v>
      </c>
      <c r="I45" s="18">
        <f t="shared" si="27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15</v>
      </c>
      <c r="C46" s="34">
        <f t="shared" ref="C46:C47" si="28">SUM(D46:I46)</f>
        <v>569000</v>
      </c>
      <c r="D46" s="18">
        <v>6000</v>
      </c>
      <c r="E46" s="18">
        <v>3000</v>
      </c>
      <c r="F46" s="18">
        <v>560000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8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569000</v>
      </c>
      <c r="D48" s="18">
        <f t="shared" ref="D48:I48" si="29">D46+D47</f>
        <v>6000</v>
      </c>
      <c r="E48" s="18">
        <f t="shared" si="29"/>
        <v>3000</v>
      </c>
      <c r="F48" s="18">
        <f t="shared" si="29"/>
        <v>560000</v>
      </c>
      <c r="G48" s="18">
        <f t="shared" si="29"/>
        <v>0</v>
      </c>
      <c r="H48" s="18">
        <f t="shared" si="29"/>
        <v>0</v>
      </c>
      <c r="I48" s="18">
        <f t="shared" si="29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30">SUM(D49:I49)</f>
        <v>154000</v>
      </c>
      <c r="D49" s="18">
        <v>12000</v>
      </c>
      <c r="E49" s="18">
        <v>86000</v>
      </c>
      <c r="F49" s="18">
        <v>1000</v>
      </c>
      <c r="G49" s="18">
        <v>45000</v>
      </c>
      <c r="H49" s="18">
        <v>5000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30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154000</v>
      </c>
      <c r="D51" s="18">
        <f t="shared" ref="D51:I51" si="31">D49+D50</f>
        <v>12000</v>
      </c>
      <c r="E51" s="18">
        <f t="shared" si="31"/>
        <v>86000</v>
      </c>
      <c r="F51" s="18">
        <f t="shared" si="31"/>
        <v>1000</v>
      </c>
      <c r="G51" s="18">
        <f t="shared" si="31"/>
        <v>45000</v>
      </c>
      <c r="H51" s="18">
        <f t="shared" si="31"/>
        <v>5000</v>
      </c>
      <c r="I51" s="18">
        <f t="shared" si="31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28013337.109999999</v>
      </c>
      <c r="D52" s="6">
        <f t="shared" ref="D52:I52" si="32">D4+D10+D25+D37</f>
        <v>5943628.6600000001</v>
      </c>
      <c r="E52" s="6">
        <f t="shared" si="32"/>
        <v>1485810</v>
      </c>
      <c r="F52" s="6">
        <f t="shared" si="32"/>
        <v>15314339.85</v>
      </c>
      <c r="G52" s="6">
        <f t="shared" si="32"/>
        <v>2219210</v>
      </c>
      <c r="H52" s="6">
        <f t="shared" si="32"/>
        <v>628705</v>
      </c>
      <c r="I52" s="6">
        <f t="shared" si="32"/>
        <v>2421643.6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3">C5+C11+C26+C38</f>
        <v>352615.92</v>
      </c>
      <c r="D53" s="6">
        <f t="shared" si="33"/>
        <v>401760</v>
      </c>
      <c r="E53" s="6">
        <f t="shared" si="33"/>
        <v>475900</v>
      </c>
      <c r="F53" s="6">
        <f t="shared" si="33"/>
        <v>-841196.53</v>
      </c>
      <c r="G53" s="6">
        <f t="shared" si="33"/>
        <v>225400</v>
      </c>
      <c r="H53" s="6">
        <f t="shared" si="33"/>
        <v>38000</v>
      </c>
      <c r="I53" s="6">
        <f t="shared" si="33"/>
        <v>52752.45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28365953.030000001</v>
      </c>
      <c r="D54" s="6">
        <f t="shared" ref="D54:I54" si="34">D52+D53</f>
        <v>6345388.6600000001</v>
      </c>
      <c r="E54" s="6">
        <f t="shared" si="34"/>
        <v>1961710</v>
      </c>
      <c r="F54" s="6">
        <f t="shared" si="34"/>
        <v>14473143.32</v>
      </c>
      <c r="G54" s="6">
        <f t="shared" si="34"/>
        <v>2444610</v>
      </c>
      <c r="H54" s="6">
        <f t="shared" si="34"/>
        <v>666705</v>
      </c>
      <c r="I54" s="6">
        <f t="shared" si="34"/>
        <v>2474396.0500000003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82000</v>
      </c>
      <c r="D57" s="17">
        <f t="shared" ref="D57:I57" si="35">SUM(D60+D63)</f>
        <v>50000</v>
      </c>
      <c r="E57" s="17">
        <f t="shared" si="35"/>
        <v>5000</v>
      </c>
      <c r="F57" s="17">
        <f t="shared" si="35"/>
        <v>2000</v>
      </c>
      <c r="G57" s="17">
        <f t="shared" si="35"/>
        <v>15000</v>
      </c>
      <c r="H57" s="17">
        <f t="shared" si="35"/>
        <v>4500</v>
      </c>
      <c r="I57" s="17">
        <f t="shared" si="35"/>
        <v>5500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13400</v>
      </c>
      <c r="D58" s="17">
        <f>D61+D64</f>
        <v>0</v>
      </c>
      <c r="E58" s="17">
        <f t="shared" ref="E58:I58" si="36">E61+E64</f>
        <v>0</v>
      </c>
      <c r="F58" s="17">
        <f t="shared" si="36"/>
        <v>0</v>
      </c>
      <c r="G58" s="17">
        <f t="shared" si="36"/>
        <v>14000</v>
      </c>
      <c r="H58" s="17">
        <f t="shared" si="36"/>
        <v>0</v>
      </c>
      <c r="I58" s="17">
        <f t="shared" si="36"/>
        <v>-600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95400</v>
      </c>
      <c r="D59" s="17">
        <f t="shared" ref="D59:I59" si="37">D57+D58</f>
        <v>50000</v>
      </c>
      <c r="E59" s="17">
        <f t="shared" si="37"/>
        <v>5000</v>
      </c>
      <c r="F59" s="17">
        <f t="shared" si="37"/>
        <v>2000</v>
      </c>
      <c r="G59" s="17">
        <f t="shared" si="37"/>
        <v>29000</v>
      </c>
      <c r="H59" s="17">
        <f t="shared" si="37"/>
        <v>4500</v>
      </c>
      <c r="I59" s="17">
        <f t="shared" si="37"/>
        <v>4900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8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9">D60+D61</f>
        <v>500</v>
      </c>
      <c r="E62" s="18">
        <f t="shared" si="39"/>
        <v>0</v>
      </c>
      <c r="F62" s="18">
        <f t="shared" si="39"/>
        <v>0</v>
      </c>
      <c r="G62" s="18">
        <f t="shared" si="39"/>
        <v>0</v>
      </c>
      <c r="H62" s="18">
        <f t="shared" si="39"/>
        <v>0</v>
      </c>
      <c r="I62" s="18">
        <f t="shared" si="39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40">SUM(D63:I63)</f>
        <v>78000</v>
      </c>
      <c r="D63" s="18">
        <v>49500</v>
      </c>
      <c r="E63" s="18">
        <v>5000</v>
      </c>
      <c r="F63" s="18">
        <v>2000</v>
      </c>
      <c r="G63" s="18">
        <v>15000</v>
      </c>
      <c r="H63" s="18">
        <v>4500</v>
      </c>
      <c r="I63" s="18">
        <v>2000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40"/>
        <v>13400</v>
      </c>
      <c r="D64" s="18">
        <v>0</v>
      </c>
      <c r="E64" s="18">
        <v>0</v>
      </c>
      <c r="F64" s="18">
        <v>0</v>
      </c>
      <c r="G64" s="18">
        <v>14000</v>
      </c>
      <c r="H64" s="18">
        <v>0</v>
      </c>
      <c r="I64" s="18">
        <v>-600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91400</v>
      </c>
      <c r="D65" s="18">
        <f t="shared" ref="D65:I65" si="41">D63+D64</f>
        <v>49500</v>
      </c>
      <c r="E65" s="18">
        <f t="shared" si="41"/>
        <v>5000</v>
      </c>
      <c r="F65" s="18">
        <f t="shared" si="41"/>
        <v>2000</v>
      </c>
      <c r="G65" s="18">
        <f t="shared" si="41"/>
        <v>29000</v>
      </c>
      <c r="H65" s="18">
        <f t="shared" si="41"/>
        <v>4500</v>
      </c>
      <c r="I65" s="18">
        <f t="shared" si="41"/>
        <v>1400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6610191.7199999997</v>
      </c>
      <c r="D66" s="17">
        <f t="shared" ref="D66:I66" si="42">D69+D72+D75+D78+D81+D84+D87+D90+D93+D96+D99+D102+D105+D108+D111+D114</f>
        <v>3876028.66</v>
      </c>
      <c r="E66" s="17">
        <f t="shared" si="42"/>
        <v>1317800</v>
      </c>
      <c r="F66" s="17">
        <f t="shared" si="42"/>
        <v>84900</v>
      </c>
      <c r="G66" s="17">
        <f t="shared" si="42"/>
        <v>772083.06</v>
      </c>
      <c r="H66" s="17">
        <f t="shared" si="42"/>
        <v>320380</v>
      </c>
      <c r="I66" s="17">
        <f t="shared" si="42"/>
        <v>239000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1091000</v>
      </c>
      <c r="D67" s="17">
        <f>D70+D73+D76+D79+D82+D85+D88+D91+D94+D97+D100+D103+D106+D109+D112+D115</f>
        <v>431760</v>
      </c>
      <c r="E67" s="17">
        <f t="shared" ref="E67:I67" si="43">E70+E73+E76+E79+E82+E85+E88+E91+E94+E97+E100+E103+E106+E109+E112+E115</f>
        <v>470900</v>
      </c>
      <c r="F67" s="17">
        <f t="shared" si="43"/>
        <v>0</v>
      </c>
      <c r="G67" s="17">
        <f t="shared" si="43"/>
        <v>191400</v>
      </c>
      <c r="H67" s="17">
        <f t="shared" si="43"/>
        <v>18000</v>
      </c>
      <c r="I67" s="17">
        <f t="shared" si="43"/>
        <v>-21060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7701191.7199999997</v>
      </c>
      <c r="D68" s="17">
        <f t="shared" ref="D68:I68" si="44">D66+D67</f>
        <v>4307788.66</v>
      </c>
      <c r="E68" s="17">
        <f t="shared" si="44"/>
        <v>1788700</v>
      </c>
      <c r="F68" s="17">
        <f t="shared" si="44"/>
        <v>84900</v>
      </c>
      <c r="G68" s="17">
        <f t="shared" si="44"/>
        <v>963483.06</v>
      </c>
      <c r="H68" s="17">
        <f t="shared" si="44"/>
        <v>338380</v>
      </c>
      <c r="I68" s="17">
        <f t="shared" si="44"/>
        <v>217940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5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5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6">C69+C70</f>
        <v>62000</v>
      </c>
      <c r="D71" s="18">
        <f t="shared" si="46"/>
        <v>0</v>
      </c>
      <c r="E71" s="18">
        <f t="shared" si="46"/>
        <v>0</v>
      </c>
      <c r="F71" s="18">
        <f t="shared" si="46"/>
        <v>0</v>
      </c>
      <c r="G71" s="18">
        <f t="shared" si="46"/>
        <v>0</v>
      </c>
      <c r="H71" s="18">
        <f t="shared" si="46"/>
        <v>0</v>
      </c>
      <c r="I71" s="18">
        <f t="shared" si="46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7">SUM(D72:I72)</f>
        <v>10200</v>
      </c>
      <c r="D72" s="18">
        <v>2500</v>
      </c>
      <c r="E72" s="18">
        <v>500</v>
      </c>
      <c r="F72" s="18">
        <v>2500</v>
      </c>
      <c r="G72" s="18">
        <v>2200</v>
      </c>
      <c r="H72" s="18">
        <v>0</v>
      </c>
      <c r="I72" s="18">
        <v>2500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7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8">C72+C73</f>
        <v>10200</v>
      </c>
      <c r="D74" s="18">
        <f t="shared" si="48"/>
        <v>2500</v>
      </c>
      <c r="E74" s="18">
        <f t="shared" si="48"/>
        <v>500</v>
      </c>
      <c r="F74" s="18">
        <f t="shared" si="48"/>
        <v>2500</v>
      </c>
      <c r="G74" s="18">
        <f t="shared" si="48"/>
        <v>2200</v>
      </c>
      <c r="H74" s="18">
        <f t="shared" si="48"/>
        <v>0</v>
      </c>
      <c r="I74" s="18">
        <f t="shared" si="48"/>
        <v>2500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7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7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9">C75+C76</f>
        <v>5000</v>
      </c>
      <c r="D77" s="18">
        <f t="shared" si="49"/>
        <v>2000</v>
      </c>
      <c r="E77" s="18">
        <f t="shared" si="49"/>
        <v>0</v>
      </c>
      <c r="F77" s="18">
        <f t="shared" si="49"/>
        <v>3000</v>
      </c>
      <c r="G77" s="18">
        <f t="shared" si="49"/>
        <v>0</v>
      </c>
      <c r="H77" s="18">
        <f t="shared" si="49"/>
        <v>0</v>
      </c>
      <c r="I77" s="18">
        <f t="shared" si="49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7"/>
        <v>15000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15000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7"/>
        <v>-2000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-2000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50">C78+C79</f>
        <v>13000</v>
      </c>
      <c r="D80" s="18">
        <f t="shared" si="50"/>
        <v>0</v>
      </c>
      <c r="E80" s="18">
        <f t="shared" si="50"/>
        <v>0</v>
      </c>
      <c r="F80" s="18">
        <f t="shared" si="50"/>
        <v>0</v>
      </c>
      <c r="G80" s="18">
        <f t="shared" si="50"/>
        <v>0</v>
      </c>
      <c r="H80" s="18">
        <f t="shared" si="50"/>
        <v>0</v>
      </c>
      <c r="I80" s="18">
        <f t="shared" si="50"/>
        <v>13000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7"/>
        <v>1157200.8999999999</v>
      </c>
      <c r="D81" s="18">
        <v>908138.84</v>
      </c>
      <c r="E81" s="18">
        <v>35000</v>
      </c>
      <c r="F81" s="18">
        <v>0</v>
      </c>
      <c r="G81" s="18">
        <v>116883.06</v>
      </c>
      <c r="H81" s="18">
        <v>97179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7"/>
        <v>170060</v>
      </c>
      <c r="D82" s="18">
        <v>72060</v>
      </c>
      <c r="E82" s="18">
        <v>10000</v>
      </c>
      <c r="F82" s="18">
        <v>0</v>
      </c>
      <c r="G82" s="18">
        <v>90000</v>
      </c>
      <c r="H82" s="18">
        <v>-2000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51">C81+C82</f>
        <v>1327260.8999999999</v>
      </c>
      <c r="D83" s="18">
        <f t="shared" si="51"/>
        <v>980198.84</v>
      </c>
      <c r="E83" s="18">
        <f t="shared" si="51"/>
        <v>45000</v>
      </c>
      <c r="F83" s="18">
        <f t="shared" si="51"/>
        <v>0</v>
      </c>
      <c r="G83" s="18">
        <f>G81+G82</f>
        <v>206883.06</v>
      </c>
      <c r="H83" s="18">
        <f t="shared" si="51"/>
        <v>95179</v>
      </c>
      <c r="I83" s="18">
        <f t="shared" si="51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7"/>
        <v>925889.82</v>
      </c>
      <c r="D84" s="18">
        <v>925889.82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7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52">C84+C85</f>
        <v>925889.82</v>
      </c>
      <c r="D86" s="18">
        <f t="shared" si="52"/>
        <v>925889.82</v>
      </c>
      <c r="E86" s="18">
        <f t="shared" si="52"/>
        <v>0</v>
      </c>
      <c r="F86" s="18">
        <f t="shared" si="52"/>
        <v>0</v>
      </c>
      <c r="G86" s="18">
        <f t="shared" si="52"/>
        <v>0</v>
      </c>
      <c r="H86" s="18">
        <f t="shared" si="52"/>
        <v>0</v>
      </c>
      <c r="I86" s="18">
        <f t="shared" si="52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7"/>
        <v>937301</v>
      </c>
      <c r="D87" s="18">
        <v>631700</v>
      </c>
      <c r="E87" s="18">
        <v>15000</v>
      </c>
      <c r="F87" s="18">
        <v>0</v>
      </c>
      <c r="G87" s="18">
        <v>214000</v>
      </c>
      <c r="H87" s="18">
        <v>76601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7"/>
        <v>470000</v>
      </c>
      <c r="D88" s="18">
        <v>350000</v>
      </c>
      <c r="E88" s="18">
        <v>0</v>
      </c>
      <c r="F88" s="18">
        <v>0</v>
      </c>
      <c r="G88" s="18">
        <v>100000</v>
      </c>
      <c r="H88" s="18">
        <v>20000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3">C87+C88</f>
        <v>1407301</v>
      </c>
      <c r="D89" s="18">
        <f t="shared" si="53"/>
        <v>981700</v>
      </c>
      <c r="E89" s="18">
        <f t="shared" si="53"/>
        <v>15000</v>
      </c>
      <c r="F89" s="18">
        <f t="shared" si="53"/>
        <v>0</v>
      </c>
      <c r="G89" s="18">
        <f t="shared" si="53"/>
        <v>314000</v>
      </c>
      <c r="H89" s="18">
        <f t="shared" si="53"/>
        <v>96601</v>
      </c>
      <c r="I89" s="18">
        <f t="shared" si="53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7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4">C90+C91</f>
        <v>50000</v>
      </c>
      <c r="D92" s="18">
        <f t="shared" si="54"/>
        <v>0</v>
      </c>
      <c r="E92" s="18">
        <f t="shared" si="54"/>
        <v>0</v>
      </c>
      <c r="F92" s="18">
        <f t="shared" si="54"/>
        <v>0</v>
      </c>
      <c r="G92" s="18">
        <v>0</v>
      </c>
      <c r="H92" s="18">
        <f t="shared" si="54"/>
        <v>0</v>
      </c>
      <c r="I92" s="18">
        <f t="shared" si="54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7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7"/>
        <v>-3000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-3000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5">C93+C94</f>
        <v>2000</v>
      </c>
      <c r="D95" s="18">
        <f t="shared" si="55"/>
        <v>2000</v>
      </c>
      <c r="E95" s="18">
        <f t="shared" si="55"/>
        <v>0</v>
      </c>
      <c r="F95" s="18">
        <f t="shared" si="55"/>
        <v>0</v>
      </c>
      <c r="G95" s="18">
        <f t="shared" si="55"/>
        <v>0</v>
      </c>
      <c r="H95" s="18">
        <f t="shared" si="55"/>
        <v>0</v>
      </c>
      <c r="I95" s="18">
        <f t="shared" si="55"/>
        <v>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7"/>
        <v>98000</v>
      </c>
      <c r="D96" s="18">
        <v>50000</v>
      </c>
      <c r="E96" s="18">
        <v>2000</v>
      </c>
      <c r="F96" s="18">
        <v>9000</v>
      </c>
      <c r="G96" s="18">
        <v>35000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7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6">C96+C97</f>
        <v>98000</v>
      </c>
      <c r="D98" s="18">
        <f t="shared" si="56"/>
        <v>50000</v>
      </c>
      <c r="E98" s="18">
        <f t="shared" si="56"/>
        <v>2000</v>
      </c>
      <c r="F98" s="18">
        <f t="shared" si="56"/>
        <v>9000</v>
      </c>
      <c r="G98" s="18">
        <f t="shared" si="56"/>
        <v>35000</v>
      </c>
      <c r="H98" s="18">
        <f t="shared" si="56"/>
        <v>2000</v>
      </c>
      <c r="I98" s="18">
        <f t="shared" si="56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7"/>
        <v>1472900</v>
      </c>
      <c r="D99" s="18">
        <v>1095300</v>
      </c>
      <c r="E99" s="18">
        <v>110000</v>
      </c>
      <c r="F99" s="18">
        <v>0</v>
      </c>
      <c r="G99" s="18">
        <v>123000</v>
      </c>
      <c r="H99" s="18">
        <v>144600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7"/>
        <v>22000</v>
      </c>
      <c r="D100" s="18">
        <v>9700</v>
      </c>
      <c r="E100" s="18">
        <v>10900</v>
      </c>
      <c r="F100" s="18">
        <v>0</v>
      </c>
      <c r="G100" s="18">
        <v>1400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7">C99+C100</f>
        <v>1494900</v>
      </c>
      <c r="D101" s="18">
        <f t="shared" si="57"/>
        <v>1105000</v>
      </c>
      <c r="E101" s="18">
        <f t="shared" si="57"/>
        <v>120900</v>
      </c>
      <c r="F101" s="18">
        <f t="shared" si="57"/>
        <v>0</v>
      </c>
      <c r="G101" s="18">
        <f t="shared" si="57"/>
        <v>124400</v>
      </c>
      <c r="H101" s="18">
        <f t="shared" si="57"/>
        <v>144600</v>
      </c>
      <c r="I101" s="18">
        <f t="shared" si="57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7"/>
        <v>1120500</v>
      </c>
      <c r="D102" s="18">
        <v>0</v>
      </c>
      <c r="E102" s="18">
        <v>1120000</v>
      </c>
      <c r="F102" s="18">
        <v>0</v>
      </c>
      <c r="G102" s="18">
        <v>500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7"/>
        <v>450000</v>
      </c>
      <c r="D103" s="18">
        <v>0</v>
      </c>
      <c r="E103" s="18">
        <v>450000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8">C102+C103</f>
        <v>1570500</v>
      </c>
      <c r="D104" s="18">
        <f t="shared" si="58"/>
        <v>0</v>
      </c>
      <c r="E104" s="18">
        <f>E102+E103</f>
        <v>1570000</v>
      </c>
      <c r="F104" s="18">
        <f t="shared" si="58"/>
        <v>0</v>
      </c>
      <c r="G104" s="18">
        <f t="shared" si="58"/>
        <v>500</v>
      </c>
      <c r="H104" s="18">
        <f t="shared" si="58"/>
        <v>0</v>
      </c>
      <c r="I104" s="18">
        <f t="shared" si="58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7"/>
        <v>28200</v>
      </c>
      <c r="D105" s="18">
        <v>15000</v>
      </c>
      <c r="E105" s="18">
        <v>300</v>
      </c>
      <c r="F105" s="18">
        <v>400</v>
      </c>
      <c r="G105" s="18">
        <v>3500</v>
      </c>
      <c r="H105" s="18">
        <v>0</v>
      </c>
      <c r="I105" s="18">
        <v>9000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7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9">C105+C106</f>
        <v>28200</v>
      </c>
      <c r="D107" s="18">
        <f t="shared" si="59"/>
        <v>15000</v>
      </c>
      <c r="E107" s="18">
        <f t="shared" si="59"/>
        <v>300</v>
      </c>
      <c r="F107" s="18">
        <f t="shared" si="59"/>
        <v>400</v>
      </c>
      <c r="G107" s="18">
        <f t="shared" si="59"/>
        <v>3500</v>
      </c>
      <c r="H107" s="18">
        <f t="shared" si="59"/>
        <v>0</v>
      </c>
      <c r="I107" s="18">
        <f t="shared" si="59"/>
        <v>9000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7"/>
        <v>16000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7"/>
        <v>-4000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-4000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60">C108+C109</f>
        <v>12000</v>
      </c>
      <c r="D110" s="18">
        <f t="shared" si="60"/>
        <v>0</v>
      </c>
      <c r="E110" s="18">
        <f t="shared" si="60"/>
        <v>0</v>
      </c>
      <c r="F110" s="18">
        <f t="shared" si="60"/>
        <v>0</v>
      </c>
      <c r="G110" s="18">
        <f t="shared" si="60"/>
        <v>0</v>
      </c>
      <c r="H110" s="18">
        <f t="shared" si="60"/>
        <v>0</v>
      </c>
      <c r="I110" s="18">
        <f t="shared" si="60"/>
        <v>12000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7"/>
        <v>238000</v>
      </c>
      <c r="D111" s="18">
        <v>48000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80000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7"/>
        <v>-12000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-12000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61">C111+C112</f>
        <v>226000</v>
      </c>
      <c r="D113" s="18">
        <f t="shared" si="61"/>
        <v>48000</v>
      </c>
      <c r="E113" s="18">
        <f t="shared" si="61"/>
        <v>35000</v>
      </c>
      <c r="F113" s="18">
        <f t="shared" si="61"/>
        <v>65000</v>
      </c>
      <c r="G113" s="18">
        <f t="shared" si="61"/>
        <v>10000</v>
      </c>
      <c r="H113" s="18">
        <f t="shared" si="61"/>
        <v>0</v>
      </c>
      <c r="I113" s="18">
        <f t="shared" si="61"/>
        <v>68000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7"/>
        <v>469000</v>
      </c>
      <c r="D114" s="18">
        <v>195500</v>
      </c>
      <c r="E114" s="18">
        <v>0</v>
      </c>
      <c r="F114" s="18">
        <v>5000</v>
      </c>
      <c r="G114" s="18">
        <v>267000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7"/>
        <v>-60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-60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62">C114+C115</f>
        <v>468940</v>
      </c>
      <c r="D116" s="18">
        <f t="shared" si="62"/>
        <v>195500</v>
      </c>
      <c r="E116" s="18">
        <f t="shared" si="62"/>
        <v>0</v>
      </c>
      <c r="F116" s="18">
        <f t="shared" si="62"/>
        <v>5000</v>
      </c>
      <c r="G116" s="18">
        <f t="shared" si="62"/>
        <v>267000</v>
      </c>
      <c r="H116" s="18">
        <f t="shared" si="62"/>
        <v>0</v>
      </c>
      <c r="I116" s="18">
        <f t="shared" si="62"/>
        <v>1440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169100</v>
      </c>
      <c r="D117" s="17">
        <f t="shared" ref="D117:I117" si="63">D120+D123+D126</f>
        <v>145100</v>
      </c>
      <c r="E117" s="17">
        <f t="shared" si="63"/>
        <v>0</v>
      </c>
      <c r="F117" s="17">
        <f t="shared" si="63"/>
        <v>0</v>
      </c>
      <c r="G117" s="17">
        <f t="shared" si="63"/>
        <v>2000</v>
      </c>
      <c r="H117" s="17">
        <f t="shared" si="63"/>
        <v>0</v>
      </c>
      <c r="I117" s="17">
        <f t="shared" si="63"/>
        <v>22000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-40000</v>
      </c>
      <c r="D118" s="17">
        <f>D121+D124+D127</f>
        <v>-40000</v>
      </c>
      <c r="E118" s="17">
        <f t="shared" ref="E118:I118" si="64">E121+E124+E127</f>
        <v>0</v>
      </c>
      <c r="F118" s="17">
        <f t="shared" si="64"/>
        <v>0</v>
      </c>
      <c r="G118" s="17">
        <f t="shared" si="64"/>
        <v>0</v>
      </c>
      <c r="H118" s="17">
        <f t="shared" si="64"/>
        <v>0</v>
      </c>
      <c r="I118" s="17">
        <f t="shared" si="64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5">C117+C118</f>
        <v>129100</v>
      </c>
      <c r="D119" s="17">
        <f t="shared" si="65"/>
        <v>105100</v>
      </c>
      <c r="E119" s="17">
        <f t="shared" si="65"/>
        <v>0</v>
      </c>
      <c r="F119" s="17">
        <f t="shared" si="65"/>
        <v>0</v>
      </c>
      <c r="G119" s="17">
        <f t="shared" si="65"/>
        <v>2000</v>
      </c>
      <c r="H119" s="17">
        <f t="shared" si="65"/>
        <v>0</v>
      </c>
      <c r="I119" s="17">
        <f t="shared" si="65"/>
        <v>22000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6">SUM(D120:I120)</f>
        <v>151000</v>
      </c>
      <c r="D120" s="18">
        <v>142000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6"/>
        <v>-40000</v>
      </c>
      <c r="D121" s="18">
        <v>-40000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7">C120+C121</f>
        <v>111000</v>
      </c>
      <c r="D122" s="18">
        <f t="shared" si="67"/>
        <v>102000</v>
      </c>
      <c r="E122" s="18">
        <f t="shared" si="67"/>
        <v>0</v>
      </c>
      <c r="F122" s="18">
        <f t="shared" si="67"/>
        <v>0</v>
      </c>
      <c r="G122" s="18">
        <f t="shared" si="67"/>
        <v>0</v>
      </c>
      <c r="H122" s="18">
        <f t="shared" si="67"/>
        <v>0</v>
      </c>
      <c r="I122" s="18">
        <f t="shared" si="67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6"/>
        <v>17000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13000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6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8">C123+C124</f>
        <v>17000</v>
      </c>
      <c r="D125" s="18">
        <f t="shared" si="68"/>
        <v>2000</v>
      </c>
      <c r="E125" s="18">
        <f t="shared" si="68"/>
        <v>0</v>
      </c>
      <c r="F125" s="18">
        <f t="shared" si="68"/>
        <v>0</v>
      </c>
      <c r="G125" s="18">
        <f t="shared" si="68"/>
        <v>2000</v>
      </c>
      <c r="H125" s="18">
        <f t="shared" si="68"/>
        <v>0</v>
      </c>
      <c r="I125" s="18">
        <f t="shared" si="68"/>
        <v>13000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6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6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9">C126+C127</f>
        <v>1100</v>
      </c>
      <c r="D128" s="18">
        <f t="shared" si="69"/>
        <v>1100</v>
      </c>
      <c r="E128" s="18">
        <f t="shared" si="69"/>
        <v>0</v>
      </c>
      <c r="F128" s="18">
        <f t="shared" si="69"/>
        <v>0</v>
      </c>
      <c r="G128" s="18">
        <f t="shared" si="69"/>
        <v>0</v>
      </c>
      <c r="H128" s="18">
        <f t="shared" si="69"/>
        <v>0</v>
      </c>
      <c r="I128" s="18">
        <f t="shared" si="69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1878738.6</v>
      </c>
      <c r="D129" s="17">
        <f t="shared" ref="D129:I129" si="70">D132+D135+D138+D141</f>
        <v>0</v>
      </c>
      <c r="E129" s="17">
        <f t="shared" si="70"/>
        <v>0</v>
      </c>
      <c r="F129" s="17">
        <f t="shared" si="70"/>
        <v>0</v>
      </c>
      <c r="G129" s="17">
        <f t="shared" si="70"/>
        <v>0</v>
      </c>
      <c r="H129" s="17">
        <f t="shared" si="70"/>
        <v>0</v>
      </c>
      <c r="I129" s="17">
        <f t="shared" si="70"/>
        <v>1878738.6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26202.400000000001</v>
      </c>
      <c r="D130" s="17">
        <f>D133+D136+D139+D142</f>
        <v>0</v>
      </c>
      <c r="E130" s="17">
        <f t="shared" ref="E130:I130" si="71">E133+E136+E139+E142</f>
        <v>0</v>
      </c>
      <c r="F130" s="17">
        <f t="shared" si="71"/>
        <v>0</v>
      </c>
      <c r="G130" s="17">
        <f t="shared" si="71"/>
        <v>0</v>
      </c>
      <c r="H130" s="17">
        <f t="shared" si="71"/>
        <v>0</v>
      </c>
      <c r="I130" s="17">
        <f t="shared" si="71"/>
        <v>26202.400000000001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72">C129+C130</f>
        <v>1904941</v>
      </c>
      <c r="D131" s="17">
        <f t="shared" si="72"/>
        <v>0</v>
      </c>
      <c r="E131" s="17">
        <f t="shared" si="72"/>
        <v>0</v>
      </c>
      <c r="F131" s="17">
        <f t="shared" si="72"/>
        <v>0</v>
      </c>
      <c r="G131" s="17">
        <f t="shared" si="72"/>
        <v>0</v>
      </c>
      <c r="H131" s="17">
        <f t="shared" si="72"/>
        <v>0</v>
      </c>
      <c r="I131" s="17">
        <f t="shared" si="72"/>
        <v>1904941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73">SUM(D132:I132)</f>
        <v>1428738.6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1428738.6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73"/>
        <v>2202.4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2202.4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74">C132+C133</f>
        <v>1430941</v>
      </c>
      <c r="D134" s="18">
        <f t="shared" si="74"/>
        <v>0</v>
      </c>
      <c r="E134" s="18">
        <f t="shared" si="74"/>
        <v>0</v>
      </c>
      <c r="F134" s="18">
        <f t="shared" si="74"/>
        <v>0</v>
      </c>
      <c r="G134" s="18">
        <f t="shared" si="74"/>
        <v>0</v>
      </c>
      <c r="H134" s="18">
        <f t="shared" si="74"/>
        <v>0</v>
      </c>
      <c r="I134" s="18">
        <f t="shared" si="74"/>
        <v>1430941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5">SUM(D135:I135)</f>
        <v>400000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400000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5"/>
        <v>24000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24000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6">C135+C136</f>
        <v>424000</v>
      </c>
      <c r="D137" s="18">
        <f t="shared" si="76"/>
        <v>0</v>
      </c>
      <c r="E137" s="18">
        <f t="shared" si="76"/>
        <v>0</v>
      </c>
      <c r="F137" s="18">
        <f t="shared" si="76"/>
        <v>0</v>
      </c>
      <c r="G137" s="18">
        <f t="shared" si="76"/>
        <v>0</v>
      </c>
      <c r="H137" s="18">
        <f t="shared" si="76"/>
        <v>0</v>
      </c>
      <c r="I137" s="18">
        <f t="shared" si="76"/>
        <v>424000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7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7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8">D138+D139</f>
        <v>0</v>
      </c>
      <c r="E140" s="18">
        <f t="shared" si="78"/>
        <v>0</v>
      </c>
      <c r="F140" s="18">
        <f t="shared" si="78"/>
        <v>0</v>
      </c>
      <c r="G140" s="18">
        <f t="shared" si="78"/>
        <v>0</v>
      </c>
      <c r="H140" s="18">
        <f t="shared" si="78"/>
        <v>0</v>
      </c>
      <c r="I140" s="18">
        <f t="shared" si="78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7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7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9">C141+C142</f>
        <v>50000</v>
      </c>
      <c r="D143" s="18">
        <f t="shared" si="79"/>
        <v>0</v>
      </c>
      <c r="E143" s="18">
        <f t="shared" si="79"/>
        <v>0</v>
      </c>
      <c r="F143" s="18">
        <f t="shared" si="79"/>
        <v>0</v>
      </c>
      <c r="G143" s="18">
        <f t="shared" si="79"/>
        <v>0</v>
      </c>
      <c r="H143" s="18">
        <f t="shared" si="79"/>
        <v>0</v>
      </c>
      <c r="I143" s="18">
        <f t="shared" si="79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80">C147+C150+C153+C156</f>
        <v>494781</v>
      </c>
      <c r="D144" s="17">
        <f t="shared" si="80"/>
        <v>281500</v>
      </c>
      <c r="E144" s="17">
        <f t="shared" si="80"/>
        <v>8010</v>
      </c>
      <c r="F144" s="17">
        <f t="shared" si="80"/>
        <v>15010</v>
      </c>
      <c r="G144" s="17">
        <f t="shared" si="80"/>
        <v>136031</v>
      </c>
      <c r="H144" s="17">
        <f t="shared" si="80"/>
        <v>33825</v>
      </c>
      <c r="I144" s="17">
        <f t="shared" si="80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80"/>
        <v>75600</v>
      </c>
      <c r="D145" s="17">
        <f t="shared" si="80"/>
        <v>10000</v>
      </c>
      <c r="E145" s="17">
        <f t="shared" si="80"/>
        <v>5000</v>
      </c>
      <c r="F145" s="17">
        <f t="shared" si="80"/>
        <v>0</v>
      </c>
      <c r="G145" s="17">
        <f t="shared" si="80"/>
        <v>10000</v>
      </c>
      <c r="H145" s="17">
        <f t="shared" si="80"/>
        <v>20000</v>
      </c>
      <c r="I145" s="17">
        <f t="shared" si="80"/>
        <v>30600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570381</v>
      </c>
      <c r="D146" s="17">
        <f t="shared" ref="D146:I146" si="81">D144+D145</f>
        <v>291500</v>
      </c>
      <c r="E146" s="17">
        <f t="shared" si="81"/>
        <v>13010</v>
      </c>
      <c r="F146" s="17">
        <f t="shared" si="81"/>
        <v>15010</v>
      </c>
      <c r="G146" s="17">
        <f t="shared" si="81"/>
        <v>146031</v>
      </c>
      <c r="H146" s="17">
        <f t="shared" si="81"/>
        <v>53825</v>
      </c>
      <c r="I146" s="17">
        <f t="shared" si="81"/>
        <v>51005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82">SUM(D147:I147)</f>
        <v>398600</v>
      </c>
      <c r="D147" s="18">
        <v>235000</v>
      </c>
      <c r="E147" s="18">
        <v>5000</v>
      </c>
      <c r="F147" s="18">
        <v>0</v>
      </c>
      <c r="G147" s="18">
        <v>127000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82"/>
        <v>55000</v>
      </c>
      <c r="D148" s="18">
        <v>10000</v>
      </c>
      <c r="E148" s="18">
        <v>5000</v>
      </c>
      <c r="F148" s="18">
        <v>0</v>
      </c>
      <c r="G148" s="18">
        <v>10000</v>
      </c>
      <c r="H148" s="18">
        <v>20000</v>
      </c>
      <c r="I148" s="18">
        <v>10000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83">C147+C148</f>
        <v>453600</v>
      </c>
      <c r="D149" s="18">
        <f t="shared" si="83"/>
        <v>245000</v>
      </c>
      <c r="E149" s="18">
        <f t="shared" si="83"/>
        <v>10000</v>
      </c>
      <c r="F149" s="18">
        <f t="shared" si="83"/>
        <v>0</v>
      </c>
      <c r="G149" s="18">
        <f t="shared" si="83"/>
        <v>137000</v>
      </c>
      <c r="H149" s="18">
        <f t="shared" si="83"/>
        <v>49200</v>
      </c>
      <c r="I149" s="18">
        <f t="shared" si="83"/>
        <v>12400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84">SUM(D150:I150)</f>
        <v>76641</v>
      </c>
      <c r="D150" s="18">
        <v>42000</v>
      </c>
      <c r="E150" s="18">
        <v>3000</v>
      </c>
      <c r="F150" s="18">
        <v>0</v>
      </c>
      <c r="G150" s="18">
        <v>9021</v>
      </c>
      <c r="H150" s="18">
        <v>4620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84"/>
        <v>20600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20600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5">C150+C151</f>
        <v>97241</v>
      </c>
      <c r="D152" s="18">
        <f t="shared" si="85"/>
        <v>42000</v>
      </c>
      <c r="E152" s="18">
        <f t="shared" si="85"/>
        <v>3000</v>
      </c>
      <c r="F152" s="18">
        <f t="shared" si="85"/>
        <v>0</v>
      </c>
      <c r="G152" s="18">
        <f t="shared" si="85"/>
        <v>9021</v>
      </c>
      <c r="H152" s="18">
        <f t="shared" si="85"/>
        <v>4620</v>
      </c>
      <c r="I152" s="18">
        <f t="shared" si="85"/>
        <v>38600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6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6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7">C153+C154</f>
        <v>18000</v>
      </c>
      <c r="D155" s="18">
        <f>SUM(D153:D154)</f>
        <v>3000</v>
      </c>
      <c r="E155" s="18">
        <f t="shared" si="87"/>
        <v>0</v>
      </c>
      <c r="F155" s="18">
        <f t="shared" si="87"/>
        <v>15000</v>
      </c>
      <c r="G155" s="18">
        <f t="shared" si="87"/>
        <v>0</v>
      </c>
      <c r="H155" s="18">
        <f t="shared" si="87"/>
        <v>0</v>
      </c>
      <c r="I155" s="18">
        <f t="shared" si="87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8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8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9">C156+C157</f>
        <v>1540</v>
      </c>
      <c r="D158" s="18">
        <f t="shared" si="89"/>
        <v>1500</v>
      </c>
      <c r="E158" s="18">
        <f t="shared" si="89"/>
        <v>10</v>
      </c>
      <c r="F158" s="18">
        <f t="shared" si="89"/>
        <v>10</v>
      </c>
      <c r="G158" s="18">
        <f t="shared" si="89"/>
        <v>10</v>
      </c>
      <c r="H158" s="18">
        <f t="shared" si="89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H159" si="90">D162+D165</f>
        <v>1403000</v>
      </c>
      <c r="E159" s="17">
        <f t="shared" si="90"/>
        <v>150000</v>
      </c>
      <c r="F159" s="17">
        <f t="shared" si="90"/>
        <v>0</v>
      </c>
      <c r="G159" s="17">
        <f t="shared" si="90"/>
        <v>1113000</v>
      </c>
      <c r="H159" s="17">
        <f t="shared" si="90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ref="E160:I160" si="91">E163+E166</f>
        <v>0</v>
      </c>
      <c r="F160" s="17">
        <f t="shared" si="91"/>
        <v>0</v>
      </c>
      <c r="G160" s="17">
        <f t="shared" si="91"/>
        <v>0</v>
      </c>
      <c r="H160" s="17">
        <f t="shared" si="91"/>
        <v>0</v>
      </c>
      <c r="I160" s="17">
        <f t="shared" si="91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92">C159+C160</f>
        <v>2900000</v>
      </c>
      <c r="D161" s="17">
        <f t="shared" si="92"/>
        <v>1403000</v>
      </c>
      <c r="E161" s="17">
        <f t="shared" si="92"/>
        <v>150000</v>
      </c>
      <c r="F161" s="17">
        <f t="shared" si="92"/>
        <v>0</v>
      </c>
      <c r="G161" s="17">
        <f t="shared" si="92"/>
        <v>1113000</v>
      </c>
      <c r="H161" s="17">
        <f t="shared" si="92"/>
        <v>230000</v>
      </c>
      <c r="I161" s="17">
        <f t="shared" si="92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93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93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94">C162+C163</f>
        <v>2862000</v>
      </c>
      <c r="D164" s="18">
        <f t="shared" si="94"/>
        <v>1400000</v>
      </c>
      <c r="E164" s="18">
        <f t="shared" si="94"/>
        <v>150000</v>
      </c>
      <c r="F164" s="18">
        <f t="shared" si="94"/>
        <v>0</v>
      </c>
      <c r="G164" s="18">
        <f t="shared" si="94"/>
        <v>1078000</v>
      </c>
      <c r="H164" s="18">
        <f t="shared" si="94"/>
        <v>230000</v>
      </c>
      <c r="I164" s="18">
        <f t="shared" si="94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95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95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6">C165+C166</f>
        <v>38000</v>
      </c>
      <c r="D167" s="18">
        <f t="shared" si="96"/>
        <v>3000</v>
      </c>
      <c r="E167" s="18">
        <f t="shared" si="96"/>
        <v>0</v>
      </c>
      <c r="F167" s="18">
        <f t="shared" si="96"/>
        <v>0</v>
      </c>
      <c r="G167" s="18">
        <f t="shared" si="96"/>
        <v>35000</v>
      </c>
      <c r="H167" s="18">
        <f t="shared" si="96"/>
        <v>0</v>
      </c>
      <c r="I167" s="18">
        <f t="shared" si="96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15287429.85</v>
      </c>
      <c r="D168" s="17">
        <f t="shared" ref="D168:I169" si="97">D171+D174+D177</f>
        <v>0</v>
      </c>
      <c r="E168" s="17">
        <f t="shared" si="97"/>
        <v>0</v>
      </c>
      <c r="F168" s="17">
        <f>F171+F174+F177+F180</f>
        <v>15167429.85</v>
      </c>
      <c r="G168" s="17">
        <f t="shared" si="97"/>
        <v>120000</v>
      </c>
      <c r="H168" s="17">
        <f t="shared" si="97"/>
        <v>0</v>
      </c>
      <c r="I168" s="17">
        <f t="shared" si="97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-831196.53</v>
      </c>
      <c r="D169" s="17">
        <f>D172+D175+D178+D181</f>
        <v>0</v>
      </c>
      <c r="E169" s="17">
        <f t="shared" ref="E169:H169" si="98">E172+E175+E178+E181</f>
        <v>0</v>
      </c>
      <c r="F169" s="17">
        <f>F172+F175+F178+F181</f>
        <v>-841196.53</v>
      </c>
      <c r="G169" s="17">
        <f t="shared" si="98"/>
        <v>10000</v>
      </c>
      <c r="H169" s="17">
        <f t="shared" si="98"/>
        <v>0</v>
      </c>
      <c r="I169" s="17">
        <f t="shared" si="97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14456233.32</v>
      </c>
      <c r="D170" s="17">
        <f t="shared" ref="D170:I170" si="99">D168+D169</f>
        <v>0</v>
      </c>
      <c r="E170" s="17">
        <f t="shared" si="99"/>
        <v>0</v>
      </c>
      <c r="F170" s="17">
        <f>F168+F169</f>
        <v>14326233.32</v>
      </c>
      <c r="G170" s="17">
        <f t="shared" si="99"/>
        <v>130000</v>
      </c>
      <c r="H170" s="17">
        <f t="shared" si="99"/>
        <v>0</v>
      </c>
      <c r="I170" s="17">
        <f t="shared" si="99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100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100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101">C171+C172</f>
        <v>50000</v>
      </c>
      <c r="D173" s="18">
        <f t="shared" si="101"/>
        <v>0</v>
      </c>
      <c r="E173" s="18">
        <f t="shared" si="101"/>
        <v>0</v>
      </c>
      <c r="F173" s="18">
        <f t="shared" si="101"/>
        <v>0</v>
      </c>
      <c r="G173" s="18">
        <f t="shared" si="101"/>
        <v>50000</v>
      </c>
      <c r="H173" s="18">
        <f t="shared" si="101"/>
        <v>0</v>
      </c>
      <c r="I173" s="18">
        <f t="shared" si="101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102">SUM(D174:I174)</f>
        <v>13957429.85</v>
      </c>
      <c r="D174" s="18">
        <v>0</v>
      </c>
      <c r="E174" s="18">
        <v>0</v>
      </c>
      <c r="F174" s="18">
        <v>13957429.85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102"/>
        <v>-1150000</v>
      </c>
      <c r="D175" s="18">
        <v>0</v>
      </c>
      <c r="E175" s="18">
        <v>0</v>
      </c>
      <c r="F175" s="18">
        <v>-1150000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12807429.85</v>
      </c>
      <c r="D176" s="18">
        <f t="shared" ref="D176:I176" si="103">SUM(D174:D175)</f>
        <v>0</v>
      </c>
      <c r="E176" s="18">
        <f t="shared" si="103"/>
        <v>0</v>
      </c>
      <c r="F176" s="18">
        <f t="shared" si="103"/>
        <v>12807429.85</v>
      </c>
      <c r="G176" s="18">
        <f t="shared" si="103"/>
        <v>0</v>
      </c>
      <c r="H176" s="18">
        <f t="shared" si="103"/>
        <v>0</v>
      </c>
      <c r="I176" s="18">
        <f t="shared" si="103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104">SUM(D177:I177)</f>
        <v>70000</v>
      </c>
      <c r="D177" s="18">
        <v>0</v>
      </c>
      <c r="E177" s="18">
        <v>0</v>
      </c>
      <c r="F177" s="18">
        <v>0</v>
      </c>
      <c r="G177" s="18">
        <v>70000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104"/>
        <v>10000</v>
      </c>
      <c r="D178" s="18">
        <v>0</v>
      </c>
      <c r="E178" s="18">
        <v>0</v>
      </c>
      <c r="F178" s="18">
        <v>0</v>
      </c>
      <c r="G178" s="18">
        <v>10000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105">C177+C178</f>
        <v>80000</v>
      </c>
      <c r="D179" s="18">
        <f t="shared" si="105"/>
        <v>0</v>
      </c>
      <c r="E179" s="18">
        <f t="shared" si="105"/>
        <v>0</v>
      </c>
      <c r="F179" s="18">
        <f t="shared" si="105"/>
        <v>0</v>
      </c>
      <c r="G179" s="18">
        <f t="shared" si="105"/>
        <v>80000</v>
      </c>
      <c r="H179" s="18">
        <f t="shared" si="105"/>
        <v>0</v>
      </c>
      <c r="I179" s="18">
        <f t="shared" si="105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6">SUM(D180:I180)</f>
        <v>1210000</v>
      </c>
      <c r="D180" s="18">
        <v>0</v>
      </c>
      <c r="E180" s="18">
        <v>0</v>
      </c>
      <c r="F180" s="18">
        <v>1210000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6"/>
        <v>308803.46999999997</v>
      </c>
      <c r="D181" s="18">
        <v>0</v>
      </c>
      <c r="E181" s="18">
        <v>0</v>
      </c>
      <c r="F181" s="18">
        <v>308803.46999999997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7">C180+C181</f>
        <v>1518803.47</v>
      </c>
      <c r="D182" s="18">
        <f t="shared" si="107"/>
        <v>0</v>
      </c>
      <c r="E182" s="18">
        <f t="shared" si="107"/>
        <v>0</v>
      </c>
      <c r="F182" s="18">
        <f t="shared" si="107"/>
        <v>1518803.47</v>
      </c>
      <c r="G182" s="18">
        <f t="shared" si="107"/>
        <v>0</v>
      </c>
      <c r="H182" s="18">
        <f t="shared" si="107"/>
        <v>0</v>
      </c>
      <c r="I182" s="18">
        <f t="shared" si="107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128095.94</v>
      </c>
      <c r="D183" s="17">
        <f t="shared" ref="D183:I183" si="108">D186+D189+D192</f>
        <v>20000</v>
      </c>
      <c r="E183" s="17">
        <f t="shared" si="108"/>
        <v>0</v>
      </c>
      <c r="F183" s="17">
        <f t="shared" si="108"/>
        <v>15000</v>
      </c>
      <c r="G183" s="17">
        <f t="shared" si="108"/>
        <v>1095.94</v>
      </c>
      <c r="H183" s="17">
        <f t="shared" si="108"/>
        <v>0</v>
      </c>
      <c r="I183" s="17">
        <f t="shared" si="108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17610.05</v>
      </c>
      <c r="D184" s="17">
        <f>D187+D190+D193</f>
        <v>0</v>
      </c>
      <c r="E184" s="17">
        <f t="shared" ref="E184:I184" si="109">E187+E190+E193</f>
        <v>0</v>
      </c>
      <c r="F184" s="17">
        <f t="shared" si="109"/>
        <v>0</v>
      </c>
      <c r="G184" s="17">
        <f t="shared" si="109"/>
        <v>0</v>
      </c>
      <c r="H184" s="17">
        <f t="shared" si="109"/>
        <v>0</v>
      </c>
      <c r="I184" s="17">
        <f t="shared" si="109"/>
        <v>17610.05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10">C183+C184</f>
        <v>145705.99</v>
      </c>
      <c r="D185" s="17">
        <f t="shared" si="110"/>
        <v>20000</v>
      </c>
      <c r="E185" s="17">
        <f t="shared" si="110"/>
        <v>0</v>
      </c>
      <c r="F185" s="17">
        <f t="shared" si="110"/>
        <v>15000</v>
      </c>
      <c r="G185" s="17">
        <f t="shared" si="110"/>
        <v>1095.94</v>
      </c>
      <c r="H185" s="17">
        <f t="shared" si="110"/>
        <v>0</v>
      </c>
      <c r="I185" s="17">
        <f t="shared" si="110"/>
        <v>109610.05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11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11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12">C186+C187</f>
        <v>35000</v>
      </c>
      <c r="D188" s="18">
        <f t="shared" si="112"/>
        <v>20000</v>
      </c>
      <c r="E188" s="18">
        <f t="shared" si="112"/>
        <v>0</v>
      </c>
      <c r="F188" s="18">
        <f t="shared" si="112"/>
        <v>15000</v>
      </c>
      <c r="G188" s="18">
        <f t="shared" si="112"/>
        <v>0</v>
      </c>
      <c r="H188" s="18">
        <f t="shared" si="112"/>
        <v>0</v>
      </c>
      <c r="I188" s="18">
        <f t="shared" si="112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13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13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14">C189+C190</f>
        <v>0</v>
      </c>
      <c r="D191" s="18">
        <f t="shared" si="114"/>
        <v>0</v>
      </c>
      <c r="E191" s="18">
        <f t="shared" si="114"/>
        <v>0</v>
      </c>
      <c r="F191" s="18">
        <f t="shared" si="114"/>
        <v>0</v>
      </c>
      <c r="G191" s="18">
        <f t="shared" si="114"/>
        <v>0</v>
      </c>
      <c r="H191" s="18">
        <f t="shared" si="114"/>
        <v>0</v>
      </c>
      <c r="I191" s="18">
        <f t="shared" si="114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15">SUM(D192:I192)</f>
        <v>93095.94</v>
      </c>
      <c r="D192" s="18">
        <v>0</v>
      </c>
      <c r="E192" s="18">
        <v>0</v>
      </c>
      <c r="F192" s="18">
        <v>0</v>
      </c>
      <c r="G192" s="18">
        <v>1095.94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15"/>
        <v>17610.05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17610.05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16">C192+C193</f>
        <v>110705.99</v>
      </c>
      <c r="D194" s="18">
        <f t="shared" si="116"/>
        <v>0</v>
      </c>
      <c r="E194" s="18">
        <f t="shared" si="116"/>
        <v>0</v>
      </c>
      <c r="F194" s="18">
        <f t="shared" si="116"/>
        <v>0</v>
      </c>
      <c r="G194" s="18">
        <f t="shared" si="116"/>
        <v>1095.94</v>
      </c>
      <c r="H194" s="18">
        <f t="shared" si="116"/>
        <v>0</v>
      </c>
      <c r="I194" s="18">
        <f t="shared" si="116"/>
        <v>109610.05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27550337.110000003</v>
      </c>
      <c r="D195" s="6">
        <f>D57+D66+D117+D4+D129+D144+D159+D168+D183</f>
        <v>5775628.6600000001</v>
      </c>
      <c r="E195" s="6">
        <f>E57+E66+E117+E4+E129+E144+E159+E168+E183</f>
        <v>1480810</v>
      </c>
      <c r="F195" s="6">
        <f>F57+F66+F117+F129+F144+F159+F168+F183</f>
        <v>15284339.85</v>
      </c>
      <c r="G195" s="6">
        <f>G57+G66+G117+G4+G129+G144+G159+G168+G183</f>
        <v>2159210</v>
      </c>
      <c r="H195" s="6">
        <f>H57+H66+H117+H4+H129+H144+H159+H168+H183</f>
        <v>588705</v>
      </c>
      <c r="I195" s="6">
        <f>I57+I66+I117+I4+I129+I144+I159+I168+I183</f>
        <v>2261643.6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352615.91999999987</v>
      </c>
      <c r="D196" s="6">
        <f>D58+D67+D118+D130+D145+D160+D169+D184</f>
        <v>401760</v>
      </c>
      <c r="E196" s="6">
        <f>E58+E67+E118+E130+E145+E160+E169+E184</f>
        <v>475900</v>
      </c>
      <c r="F196" s="6">
        <f>F58+F67+F118+F130+F145+F160+F169+F184</f>
        <v>-841196.53</v>
      </c>
      <c r="G196" s="6">
        <f>G58+G67+G118+G130+G145+G160+G169+G184</f>
        <v>225400</v>
      </c>
      <c r="H196" s="6">
        <f>H58+H67+H118+H130+H145+H160+H169+H184</f>
        <v>38000</v>
      </c>
      <c r="I196" s="6">
        <f>I58+I67+I118+I130+I145+I160+I169+I184</f>
        <v>52752.45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27902953.030000001</v>
      </c>
      <c r="D197" s="6">
        <f t="shared" ref="D197:I197" si="117">D195+D196</f>
        <v>6177388.6600000001</v>
      </c>
      <c r="E197" s="6">
        <f t="shared" si="117"/>
        <v>1956710</v>
      </c>
      <c r="F197" s="6">
        <f t="shared" si="117"/>
        <v>14443143.32</v>
      </c>
      <c r="G197" s="6">
        <f t="shared" si="117"/>
        <v>2384610</v>
      </c>
      <c r="H197" s="6">
        <f t="shared" si="117"/>
        <v>626705</v>
      </c>
      <c r="I197" s="6">
        <f t="shared" si="117"/>
        <v>2314396.0500000003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8">C52-C195</f>
        <v>462999.99999999627</v>
      </c>
      <c r="D199" s="6">
        <f t="shared" si="118"/>
        <v>168000</v>
      </c>
      <c r="E199" s="6">
        <f t="shared" si="118"/>
        <v>5000</v>
      </c>
      <c r="F199" s="6">
        <f t="shared" si="118"/>
        <v>30000</v>
      </c>
      <c r="G199" s="6">
        <f t="shared" si="118"/>
        <v>60000</v>
      </c>
      <c r="H199" s="6">
        <f t="shared" si="118"/>
        <v>40000</v>
      </c>
      <c r="I199" s="6">
        <f t="shared" si="118"/>
        <v>160000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8"/>
        <v>0</v>
      </c>
      <c r="D200" s="6">
        <f t="shared" si="118"/>
        <v>0</v>
      </c>
      <c r="E200" s="6">
        <f t="shared" si="118"/>
        <v>0</v>
      </c>
      <c r="F200" s="6">
        <f t="shared" si="118"/>
        <v>0</v>
      </c>
      <c r="G200" s="6">
        <f t="shared" si="118"/>
        <v>0</v>
      </c>
      <c r="H200" s="6">
        <f t="shared" si="118"/>
        <v>0</v>
      </c>
      <c r="I200" s="6">
        <f t="shared" si="118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462999.99999999627</v>
      </c>
      <c r="D201" s="6">
        <f t="shared" ref="D201:I201" si="119">D199+D200</f>
        <v>168000</v>
      </c>
      <c r="E201" s="6">
        <f t="shared" si="119"/>
        <v>5000</v>
      </c>
      <c r="F201" s="6">
        <f t="shared" si="119"/>
        <v>30000</v>
      </c>
      <c r="G201" s="6">
        <f t="shared" si="119"/>
        <v>60000</v>
      </c>
      <c r="H201" s="6">
        <f t="shared" si="119"/>
        <v>40000</v>
      </c>
      <c r="I201" s="6">
        <f t="shared" si="119"/>
        <v>160000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20">SUM(D207)</f>
        <v>2000</v>
      </c>
      <c r="E204" s="17">
        <f t="shared" si="120"/>
        <v>0</v>
      </c>
      <c r="F204" s="17">
        <f t="shared" si="120"/>
        <v>5000</v>
      </c>
      <c r="G204" s="17">
        <f t="shared" si="120"/>
        <v>0</v>
      </c>
      <c r="H204" s="17">
        <f t="shared" si="120"/>
        <v>0</v>
      </c>
      <c r="I204" s="17">
        <f t="shared" si="120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21">D208</f>
        <v>0</v>
      </c>
      <c r="E205" s="17">
        <f t="shared" si="121"/>
        <v>0</v>
      </c>
      <c r="F205" s="17">
        <f t="shared" si="121"/>
        <v>0</v>
      </c>
      <c r="G205" s="17">
        <f t="shared" si="121"/>
        <v>0</v>
      </c>
      <c r="H205" s="17">
        <f t="shared" si="121"/>
        <v>0</v>
      </c>
      <c r="I205" s="17">
        <f t="shared" si="121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22">D204+D205</f>
        <v>2000</v>
      </c>
      <c r="E206" s="17">
        <f t="shared" si="122"/>
        <v>0</v>
      </c>
      <c r="F206" s="17">
        <f t="shared" si="122"/>
        <v>5000</v>
      </c>
      <c r="G206" s="17">
        <f t="shared" si="122"/>
        <v>0</v>
      </c>
      <c r="H206" s="17">
        <f t="shared" si="122"/>
        <v>0</v>
      </c>
      <c r="I206" s="17">
        <f t="shared" si="122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ref="C208" si="123">SUM(D208:I208)</f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>C207+C208</f>
        <v>7000</v>
      </c>
      <c r="D209" s="18">
        <f t="shared" ref="D209:I209" si="124">D207+D208</f>
        <v>2000</v>
      </c>
      <c r="E209" s="18">
        <f t="shared" si="124"/>
        <v>0</v>
      </c>
      <c r="F209" s="18">
        <f t="shared" si="124"/>
        <v>5000</v>
      </c>
      <c r="G209" s="18">
        <f t="shared" si="124"/>
        <v>0</v>
      </c>
      <c r="H209" s="18">
        <f t="shared" si="124"/>
        <v>0</v>
      </c>
      <c r="I209" s="18">
        <f t="shared" si="124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0" si="125">D213+D216+D219</f>
        <v>0</v>
      </c>
      <c r="E210" s="17">
        <f t="shared" si="125"/>
        <v>0</v>
      </c>
      <c r="F210" s="17">
        <f t="shared" si="125"/>
        <v>0</v>
      </c>
      <c r="G210" s="17">
        <f t="shared" si="125"/>
        <v>0</v>
      </c>
      <c r="H210" s="17">
        <f t="shared" si="125"/>
        <v>0</v>
      </c>
      <c r="I210" s="17">
        <f t="shared" si="125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ref="D211:I211" si="126">D214+D217+D220</f>
        <v>0</v>
      </c>
      <c r="E211" s="17">
        <f t="shared" si="126"/>
        <v>0</v>
      </c>
      <c r="F211" s="17">
        <f t="shared" si="126"/>
        <v>0</v>
      </c>
      <c r="G211" s="17">
        <f t="shared" si="126"/>
        <v>0</v>
      </c>
      <c r="H211" s="17">
        <f t="shared" si="126"/>
        <v>0</v>
      </c>
      <c r="I211" s="17">
        <f t="shared" si="126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>C210+C211</f>
        <v>20000</v>
      </c>
      <c r="D212" s="17">
        <f t="shared" ref="D212:I212" si="127">D210+D211</f>
        <v>0</v>
      </c>
      <c r="E212" s="17">
        <f t="shared" si="127"/>
        <v>0</v>
      </c>
      <c r="F212" s="17">
        <f t="shared" si="127"/>
        <v>0</v>
      </c>
      <c r="G212" s="17">
        <f t="shared" si="127"/>
        <v>0</v>
      </c>
      <c r="H212" s="17">
        <f t="shared" si="127"/>
        <v>0</v>
      </c>
      <c r="I212" s="17">
        <f t="shared" si="127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8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8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9">C213+C214</f>
        <v>0</v>
      </c>
      <c r="D215" s="18">
        <f t="shared" si="129"/>
        <v>0</v>
      </c>
      <c r="E215" s="18">
        <f t="shared" si="129"/>
        <v>0</v>
      </c>
      <c r="F215" s="18">
        <f t="shared" si="129"/>
        <v>0</v>
      </c>
      <c r="G215" s="18">
        <f t="shared" si="129"/>
        <v>0</v>
      </c>
      <c r="H215" s="18">
        <f t="shared" si="129"/>
        <v>0</v>
      </c>
      <c r="I215" s="18">
        <f t="shared" si="129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30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30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31">C216+C217</f>
        <v>0</v>
      </c>
      <c r="D218" s="18">
        <f t="shared" si="131"/>
        <v>0</v>
      </c>
      <c r="E218" s="18">
        <f t="shared" si="131"/>
        <v>0</v>
      </c>
      <c r="F218" s="18">
        <f t="shared" si="131"/>
        <v>0</v>
      </c>
      <c r="G218" s="18">
        <f t="shared" si="131"/>
        <v>0</v>
      </c>
      <c r="H218" s="18">
        <f t="shared" si="131"/>
        <v>0</v>
      </c>
      <c r="I218" s="18">
        <f t="shared" si="131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32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32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33">C219+C220</f>
        <v>20000</v>
      </c>
      <c r="D221" s="18">
        <f t="shared" si="133"/>
        <v>0</v>
      </c>
      <c r="E221" s="18">
        <f t="shared" si="133"/>
        <v>0</v>
      </c>
      <c r="F221" s="18">
        <f t="shared" si="133"/>
        <v>0</v>
      </c>
      <c r="G221" s="18">
        <f t="shared" si="133"/>
        <v>0</v>
      </c>
      <c r="H221" s="18">
        <f t="shared" si="133"/>
        <v>0</v>
      </c>
      <c r="I221" s="18">
        <f t="shared" si="133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34">C204-C210</f>
        <v>-13000</v>
      </c>
      <c r="D222" s="6">
        <f t="shared" si="134"/>
        <v>2000</v>
      </c>
      <c r="E222" s="6">
        <f t="shared" si="134"/>
        <v>0</v>
      </c>
      <c r="F222" s="6">
        <f t="shared" si="134"/>
        <v>5000</v>
      </c>
      <c r="G222" s="6">
        <f t="shared" si="134"/>
        <v>0</v>
      </c>
      <c r="H222" s="6">
        <f t="shared" si="134"/>
        <v>0</v>
      </c>
      <c r="I222" s="6">
        <f t="shared" si="134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34"/>
        <v>0</v>
      </c>
      <c r="D223" s="6">
        <f t="shared" si="134"/>
        <v>0</v>
      </c>
      <c r="E223" s="6">
        <f t="shared" si="134"/>
        <v>0</v>
      </c>
      <c r="F223" s="6">
        <f t="shared" si="134"/>
        <v>0</v>
      </c>
      <c r="G223" s="6">
        <f t="shared" si="134"/>
        <v>0</v>
      </c>
      <c r="H223" s="6">
        <f t="shared" si="134"/>
        <v>0</v>
      </c>
      <c r="I223" s="6">
        <f t="shared" si="134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>D222+D223</f>
        <v>2000</v>
      </c>
      <c r="E224" s="6">
        <f t="shared" ref="E224:H224" si="135">E222+E223</f>
        <v>0</v>
      </c>
      <c r="F224" s="6">
        <f t="shared" si="135"/>
        <v>5000</v>
      </c>
      <c r="G224" s="6">
        <f t="shared" si="135"/>
        <v>0</v>
      </c>
      <c r="H224" s="6">
        <f t="shared" si="135"/>
        <v>0</v>
      </c>
      <c r="I224" s="6">
        <f>I222+I223</f>
        <v>-20000</v>
      </c>
      <c r="J224" s="29"/>
      <c r="K224" s="29"/>
      <c r="L224" s="29"/>
    </row>
    <row r="225" spans="1:12" s="3" customFormat="1" ht="9.75" customHeight="1" x14ac:dyDescent="0.25">
      <c r="A225" s="35"/>
      <c r="B225" s="36"/>
      <c r="C225" s="37"/>
      <c r="D225" s="37"/>
      <c r="E225" s="37"/>
      <c r="F225" s="37"/>
      <c r="G225" s="37"/>
      <c r="H225" s="37"/>
      <c r="I225" s="37"/>
      <c r="J225" s="38"/>
      <c r="K225" s="29"/>
      <c r="L225" s="29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7" si="136">D230-D233</f>
        <v>0</v>
      </c>
      <c r="E227" s="18">
        <f t="shared" si="136"/>
        <v>0</v>
      </c>
      <c r="F227" s="18">
        <f t="shared" si="136"/>
        <v>0</v>
      </c>
      <c r="G227" s="18">
        <f t="shared" si="136"/>
        <v>0</v>
      </c>
      <c r="H227" s="18">
        <f t="shared" si="136"/>
        <v>0</v>
      </c>
      <c r="I227" s="18">
        <f t="shared" si="136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ref="D228:I228" si="137">D231-D234</f>
        <v>0</v>
      </c>
      <c r="E228" s="18">
        <f t="shared" si="137"/>
        <v>0</v>
      </c>
      <c r="F228" s="18">
        <f t="shared" si="137"/>
        <v>0</v>
      </c>
      <c r="G228" s="18">
        <f t="shared" si="137"/>
        <v>0</v>
      </c>
      <c r="H228" s="18">
        <f t="shared" si="137"/>
        <v>0</v>
      </c>
      <c r="I228" s="18">
        <f t="shared" si="137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38">D227+D228</f>
        <v>0</v>
      </c>
      <c r="E229" s="18">
        <f t="shared" si="138"/>
        <v>0</v>
      </c>
      <c r="F229" s="18">
        <f t="shared" si="138"/>
        <v>0</v>
      </c>
      <c r="G229" s="18">
        <f t="shared" si="138"/>
        <v>0</v>
      </c>
      <c r="H229" s="18">
        <f t="shared" si="138"/>
        <v>0</v>
      </c>
      <c r="I229" s="18">
        <f t="shared" si="138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9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9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40">C230+C231</f>
        <v>0</v>
      </c>
      <c r="D232" s="18">
        <f t="shared" si="140"/>
        <v>0</v>
      </c>
      <c r="E232" s="18">
        <f t="shared" si="140"/>
        <v>0</v>
      </c>
      <c r="F232" s="18">
        <f t="shared" si="140"/>
        <v>0</v>
      </c>
      <c r="G232" s="18">
        <f t="shared" si="140"/>
        <v>0</v>
      </c>
      <c r="H232" s="18">
        <f t="shared" si="140"/>
        <v>0</v>
      </c>
      <c r="I232" s="18">
        <f t="shared" si="140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41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41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42">C233+C234</f>
        <v>0</v>
      </c>
      <c r="D235" s="18">
        <f t="shared" si="142"/>
        <v>0</v>
      </c>
      <c r="E235" s="18">
        <f t="shared" si="142"/>
        <v>0</v>
      </c>
      <c r="F235" s="18">
        <f t="shared" si="142"/>
        <v>0</v>
      </c>
      <c r="G235" s="18">
        <f t="shared" si="142"/>
        <v>0</v>
      </c>
      <c r="H235" s="18">
        <f t="shared" si="142"/>
        <v>0</v>
      </c>
      <c r="I235" s="18">
        <f t="shared" si="142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 t="shared" ref="C236:I236" si="143">C230-C233</f>
        <v>0</v>
      </c>
      <c r="D236" s="6">
        <f t="shared" si="143"/>
        <v>0</v>
      </c>
      <c r="E236" s="6">
        <f t="shared" si="143"/>
        <v>0</v>
      </c>
      <c r="F236" s="6">
        <f t="shared" si="143"/>
        <v>0</v>
      </c>
      <c r="G236" s="6">
        <f t="shared" si="143"/>
        <v>0</v>
      </c>
      <c r="H236" s="6">
        <f t="shared" si="143"/>
        <v>0</v>
      </c>
      <c r="I236" s="6">
        <f t="shared" si="143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 t="shared" ref="C237:I237" si="144">C228</f>
        <v>0</v>
      </c>
      <c r="D237" s="6">
        <f t="shared" si="144"/>
        <v>0</v>
      </c>
      <c r="E237" s="6">
        <f t="shared" si="144"/>
        <v>0</v>
      </c>
      <c r="F237" s="6">
        <f t="shared" si="144"/>
        <v>0</v>
      </c>
      <c r="G237" s="6">
        <f t="shared" si="144"/>
        <v>0</v>
      </c>
      <c r="H237" s="6">
        <f t="shared" si="144"/>
        <v>0</v>
      </c>
      <c r="I237" s="6">
        <f t="shared" si="144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45">D236+D237</f>
        <v>0</v>
      </c>
      <c r="E238" s="6">
        <f t="shared" si="145"/>
        <v>0</v>
      </c>
      <c r="F238" s="6">
        <f t="shared" si="145"/>
        <v>0</v>
      </c>
      <c r="G238" s="6">
        <f t="shared" si="145"/>
        <v>0</v>
      </c>
      <c r="H238" s="6">
        <f t="shared" si="145"/>
        <v>0</v>
      </c>
      <c r="I238" s="6">
        <f t="shared" si="145"/>
        <v>0</v>
      </c>
      <c r="J238" s="29"/>
      <c r="K238" s="29"/>
      <c r="L238" s="29"/>
    </row>
    <row r="239" spans="1:12" s="39" customFormat="1" ht="9.75" customHeight="1" x14ac:dyDescent="0.25">
      <c r="A239" s="35"/>
      <c r="B239" s="36"/>
      <c r="C239" s="37"/>
      <c r="D239" s="37"/>
      <c r="E239" s="37"/>
      <c r="F239" s="37"/>
      <c r="G239" s="37"/>
      <c r="H239" s="37"/>
      <c r="I239" s="37"/>
      <c r="J239" s="38"/>
      <c r="K239" s="38"/>
      <c r="L239" s="38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1" si="146">D244+D247+D250+D253</f>
        <v>0</v>
      </c>
      <c r="E241" s="17">
        <f t="shared" si="146"/>
        <v>0</v>
      </c>
      <c r="F241" s="17">
        <f t="shared" si="146"/>
        <v>0</v>
      </c>
      <c r="G241" s="17">
        <f t="shared" si="146"/>
        <v>0</v>
      </c>
      <c r="H241" s="17">
        <f t="shared" si="146"/>
        <v>0</v>
      </c>
      <c r="I241" s="17">
        <f t="shared" si="146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ref="D242:I242" si="147">D245+D248+D251+D254</f>
        <v>0</v>
      </c>
      <c r="E242" s="17">
        <f t="shared" si="147"/>
        <v>0</v>
      </c>
      <c r="F242" s="17">
        <f t="shared" si="147"/>
        <v>0</v>
      </c>
      <c r="G242" s="17">
        <f t="shared" si="147"/>
        <v>0</v>
      </c>
      <c r="H242" s="17">
        <f t="shared" si="147"/>
        <v>0</v>
      </c>
      <c r="I242" s="17">
        <f t="shared" si="14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48">D241+D242</f>
        <v>0</v>
      </c>
      <c r="E243" s="17">
        <f t="shared" si="148"/>
        <v>0</v>
      </c>
      <c r="F243" s="17">
        <f t="shared" si="148"/>
        <v>0</v>
      </c>
      <c r="G243" s="17">
        <f t="shared" si="148"/>
        <v>0</v>
      </c>
      <c r="H243" s="17">
        <f t="shared" si="148"/>
        <v>0</v>
      </c>
      <c r="I243" s="17">
        <f t="shared" si="14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4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4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5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5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5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52">C247+C248</f>
        <v>0</v>
      </c>
      <c r="D249" s="18">
        <f>D247+D248</f>
        <v>0</v>
      </c>
      <c r="E249" s="18">
        <f t="shared" ref="E249:I249" si="153">E247+E248</f>
        <v>0</v>
      </c>
      <c r="F249" s="18">
        <f t="shared" si="153"/>
        <v>0</v>
      </c>
      <c r="G249" s="18">
        <f t="shared" si="153"/>
        <v>0</v>
      </c>
      <c r="H249" s="18">
        <f t="shared" si="153"/>
        <v>0</v>
      </c>
      <c r="I249" s="18">
        <f t="shared" si="15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5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5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5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5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5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5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6" si="158">D259+D262+D265+D268</f>
        <v>0</v>
      </c>
      <c r="E256" s="17">
        <f t="shared" si="158"/>
        <v>0</v>
      </c>
      <c r="F256" s="17">
        <f t="shared" si="158"/>
        <v>0</v>
      </c>
      <c r="G256" s="17">
        <f t="shared" si="158"/>
        <v>0</v>
      </c>
      <c r="H256" s="17">
        <f t="shared" si="158"/>
        <v>0</v>
      </c>
      <c r="I256" s="17">
        <f t="shared" si="15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ref="D257:I257" si="159">D260+D263+D266+D269</f>
        <v>0</v>
      </c>
      <c r="E257" s="17">
        <f t="shared" si="159"/>
        <v>0</v>
      </c>
      <c r="F257" s="17">
        <f t="shared" si="159"/>
        <v>0</v>
      </c>
      <c r="G257" s="17">
        <f t="shared" si="159"/>
        <v>0</v>
      </c>
      <c r="H257" s="17">
        <f t="shared" si="159"/>
        <v>0</v>
      </c>
      <c r="I257" s="17">
        <f t="shared" si="159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60">D256+D257</f>
        <v>0</v>
      </c>
      <c r="E258" s="17">
        <f t="shared" si="160"/>
        <v>0</v>
      </c>
      <c r="F258" s="17">
        <f t="shared" si="160"/>
        <v>0</v>
      </c>
      <c r="G258" s="17">
        <f t="shared" si="160"/>
        <v>0</v>
      </c>
      <c r="H258" s="17">
        <f t="shared" si="160"/>
        <v>0</v>
      </c>
      <c r="I258" s="17">
        <f t="shared" si="160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61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61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62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61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63">C262+C263</f>
        <v>0</v>
      </c>
      <c r="D264" s="18">
        <f t="shared" si="163"/>
        <v>0</v>
      </c>
      <c r="E264" s="18">
        <f t="shared" si="163"/>
        <v>0</v>
      </c>
      <c r="F264" s="18">
        <f t="shared" si="163"/>
        <v>0</v>
      </c>
      <c r="G264" s="18">
        <f t="shared" si="163"/>
        <v>0</v>
      </c>
      <c r="H264" s="18">
        <f t="shared" si="163"/>
        <v>0</v>
      </c>
      <c r="I264" s="18">
        <f t="shared" si="163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61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64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61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61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65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 t="shared" ref="C271:I272" si="166">C241-C256</f>
        <v>0</v>
      </c>
      <c r="D271" s="6">
        <f t="shared" si="166"/>
        <v>0</v>
      </c>
      <c r="E271" s="6">
        <f t="shared" si="166"/>
        <v>0</v>
      </c>
      <c r="F271" s="6">
        <f t="shared" si="166"/>
        <v>0</v>
      </c>
      <c r="G271" s="6">
        <f t="shared" si="166"/>
        <v>0</v>
      </c>
      <c r="H271" s="6">
        <f t="shared" si="166"/>
        <v>0</v>
      </c>
      <c r="I271" s="6">
        <f t="shared" si="166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 t="shared" si="166"/>
        <v>0</v>
      </c>
      <c r="D272" s="6">
        <f t="shared" si="166"/>
        <v>0</v>
      </c>
      <c r="E272" s="6">
        <f t="shared" si="166"/>
        <v>0</v>
      </c>
      <c r="F272" s="6">
        <f t="shared" si="166"/>
        <v>0</v>
      </c>
      <c r="G272" s="6">
        <f t="shared" si="166"/>
        <v>0</v>
      </c>
      <c r="H272" s="6">
        <f t="shared" si="166"/>
        <v>0</v>
      </c>
      <c r="I272" s="6">
        <f t="shared" si="166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>C271+C272</f>
        <v>0</v>
      </c>
      <c r="D273" s="6">
        <f t="shared" ref="D273:I273" si="167">D271+D272</f>
        <v>0</v>
      </c>
      <c r="E273" s="6">
        <f t="shared" si="167"/>
        <v>0</v>
      </c>
      <c r="F273" s="6">
        <f t="shared" si="167"/>
        <v>0</v>
      </c>
      <c r="G273" s="6">
        <f t="shared" si="167"/>
        <v>0</v>
      </c>
      <c r="H273" s="6">
        <f t="shared" si="167"/>
        <v>0</v>
      </c>
      <c r="I273" s="6">
        <f t="shared" si="167"/>
        <v>0</v>
      </c>
      <c r="J273" s="29"/>
      <c r="K273" s="29"/>
      <c r="L273" s="29"/>
    </row>
    <row r="274" spans="1:12" s="39" customFormat="1" ht="9.75" customHeight="1" x14ac:dyDescent="0.25">
      <c r="A274" s="35"/>
      <c r="B274" s="36"/>
      <c r="C274" s="37"/>
      <c r="D274" s="37"/>
      <c r="E274" s="37"/>
      <c r="F274" s="37"/>
      <c r="G274" s="37"/>
      <c r="H274" s="37"/>
      <c r="I274" s="37"/>
      <c r="J274" s="38"/>
      <c r="K274" s="38"/>
      <c r="L274" s="38"/>
    </row>
    <row r="275" spans="1:12" s="3" customFormat="1" ht="30" customHeight="1" x14ac:dyDescent="0.25">
      <c r="A275" s="5"/>
      <c r="B275" s="5" t="s">
        <v>93</v>
      </c>
      <c r="C275" s="6">
        <f t="shared" ref="C275:I275" si="168">C199+C222+C236+C271</f>
        <v>449999.99999999627</v>
      </c>
      <c r="D275" s="6">
        <f t="shared" si="168"/>
        <v>170000</v>
      </c>
      <c r="E275" s="6">
        <f t="shared" si="168"/>
        <v>5000</v>
      </c>
      <c r="F275" s="6">
        <f t="shared" si="168"/>
        <v>35000</v>
      </c>
      <c r="G275" s="6">
        <f t="shared" si="168"/>
        <v>60000</v>
      </c>
      <c r="H275" s="6">
        <f t="shared" si="168"/>
        <v>40000</v>
      </c>
      <c r="I275" s="6">
        <f t="shared" si="168"/>
        <v>140000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 t="shared" ref="C276:I276" si="169">C53-C196+C223+C237+C272</f>
        <v>1.1641532182693481E-10</v>
      </c>
      <c r="D276" s="6">
        <f t="shared" si="169"/>
        <v>0</v>
      </c>
      <c r="E276" s="6">
        <f t="shared" si="169"/>
        <v>0</v>
      </c>
      <c r="F276" s="6">
        <f t="shared" si="169"/>
        <v>0</v>
      </c>
      <c r="G276" s="6">
        <f t="shared" si="169"/>
        <v>0</v>
      </c>
      <c r="H276" s="6">
        <f t="shared" si="169"/>
        <v>0</v>
      </c>
      <c r="I276" s="6">
        <f t="shared" si="169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449999.99999999639</v>
      </c>
      <c r="D277" s="6">
        <f>D275+D276</f>
        <v>170000</v>
      </c>
      <c r="E277" s="6">
        <f t="shared" ref="E277:I277" si="170">E275+E276</f>
        <v>5000</v>
      </c>
      <c r="F277" s="6">
        <f t="shared" si="170"/>
        <v>35000</v>
      </c>
      <c r="G277" s="6">
        <f t="shared" si="170"/>
        <v>60000</v>
      </c>
      <c r="H277" s="6">
        <f t="shared" si="170"/>
        <v>40000</v>
      </c>
      <c r="I277" s="6">
        <f t="shared" si="170"/>
        <v>140000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71">E279+E280</f>
        <v>5000</v>
      </c>
      <c r="F281" s="6">
        <f t="shared" si="171"/>
        <v>35000</v>
      </c>
      <c r="G281" s="6">
        <f t="shared" si="171"/>
        <v>60000</v>
      </c>
      <c r="H281" s="6">
        <f t="shared" si="171"/>
        <v>40000</v>
      </c>
      <c r="I281" s="6">
        <f t="shared" si="171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-3.7252902984619141E-9</v>
      </c>
      <c r="D283" s="6">
        <f>D275-D279</f>
        <v>0</v>
      </c>
      <c r="E283" s="6">
        <f t="shared" ref="E283:I283" si="172">E275-E279</f>
        <v>0</v>
      </c>
      <c r="F283" s="6">
        <f t="shared" si="172"/>
        <v>0</v>
      </c>
      <c r="G283" s="6">
        <f t="shared" si="172"/>
        <v>0</v>
      </c>
      <c r="H283" s="6">
        <f t="shared" si="172"/>
        <v>0</v>
      </c>
      <c r="I283" s="6">
        <f t="shared" si="172"/>
        <v>0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1.1641532182693481E-10</v>
      </c>
      <c r="D284" s="6">
        <f t="shared" ref="D284:I284" si="173">D276-D280</f>
        <v>0</v>
      </c>
      <c r="E284" s="6">
        <f t="shared" si="173"/>
        <v>0</v>
      </c>
      <c r="F284" s="6">
        <f t="shared" si="173"/>
        <v>0</v>
      </c>
      <c r="G284" s="6">
        <f t="shared" si="173"/>
        <v>0</v>
      </c>
      <c r="H284" s="6">
        <f t="shared" si="173"/>
        <v>0</v>
      </c>
      <c r="I284" s="6">
        <f t="shared" si="173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-3.6088749766349792E-9</v>
      </c>
      <c r="D285" s="6">
        <f t="shared" ref="D285:I285" si="174">D283+D284</f>
        <v>0</v>
      </c>
      <c r="E285" s="6">
        <f t="shared" si="174"/>
        <v>0</v>
      </c>
      <c r="F285" s="6">
        <f t="shared" si="174"/>
        <v>0</v>
      </c>
      <c r="G285" s="6">
        <f t="shared" si="174"/>
        <v>0</v>
      </c>
      <c r="H285" s="6">
        <f t="shared" si="174"/>
        <v>0</v>
      </c>
      <c r="I285" s="6">
        <f t="shared" si="174"/>
        <v>0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rintOptions horizontalCentered="1"/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6520-8DE8-4CA6-A966-7A5EC8FC8CB7}">
  <dimension ref="A1:L292"/>
  <sheetViews>
    <sheetView topLeftCell="A268" zoomScale="80" zoomScaleNormal="80" workbookViewId="0">
      <selection activeCell="C276" sqref="C276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189</v>
      </c>
      <c r="B1" s="45"/>
      <c r="C1" s="45"/>
      <c r="D1" s="45"/>
      <c r="E1" s="45"/>
      <c r="F1" s="45"/>
      <c r="G1" s="45"/>
      <c r="H1" s="45"/>
      <c r="I1" s="45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3309000</v>
      </c>
      <c r="D10" s="17">
        <f>SUM(D13+D16+D19+D22)</f>
        <v>3303000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3309000</v>
      </c>
      <c r="D12" s="17">
        <f t="shared" ref="D12:I12" si="6">D10+D11</f>
        <v>3303000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3300000</v>
      </c>
      <c r="D16" s="18">
        <v>3300000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3300000</v>
      </c>
      <c r="D18" s="18">
        <f t="shared" ref="D18:I18" si="8">D16+D17</f>
        <v>3300000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14311674.6</v>
      </c>
      <c r="D25" s="17">
        <f t="shared" si="12"/>
        <v>2490353.66</v>
      </c>
      <c r="E25" s="17">
        <f t="shared" si="12"/>
        <v>1402810</v>
      </c>
      <c r="F25" s="17">
        <f t="shared" si="12"/>
        <v>5348452.34</v>
      </c>
      <c r="G25" s="17">
        <f t="shared" si="12"/>
        <v>2049710</v>
      </c>
      <c r="H25" s="17">
        <f t="shared" si="12"/>
        <v>601705</v>
      </c>
      <c r="I25" s="17">
        <f t="shared" si="12"/>
        <v>2418643.6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2149222.23</v>
      </c>
      <c r="D26" s="17">
        <f>D29+D32+D35</f>
        <v>28680</v>
      </c>
      <c r="E26" s="17">
        <f t="shared" si="12"/>
        <v>0</v>
      </c>
      <c r="F26" s="17">
        <f t="shared" si="12"/>
        <v>2149222.23</v>
      </c>
      <c r="G26" s="17">
        <f t="shared" si="12"/>
        <v>0</v>
      </c>
      <c r="H26" s="17">
        <f t="shared" si="12"/>
        <v>-29280</v>
      </c>
      <c r="I26" s="17">
        <f t="shared" si="12"/>
        <v>600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16460896.83</v>
      </c>
      <c r="D27" s="17">
        <f t="shared" ref="D27:I27" si="13">D25+D26</f>
        <v>2519033.66</v>
      </c>
      <c r="E27" s="17">
        <f t="shared" si="13"/>
        <v>1402810</v>
      </c>
      <c r="F27" s="17">
        <f t="shared" si="13"/>
        <v>7497674.5700000003</v>
      </c>
      <c r="G27" s="17">
        <f t="shared" si="13"/>
        <v>2049710</v>
      </c>
      <c r="H27" s="17">
        <f t="shared" si="13"/>
        <v>572425</v>
      </c>
      <c r="I27" s="17">
        <f t="shared" si="13"/>
        <v>2419243.6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11411674.6</v>
      </c>
      <c r="D28" s="32">
        <v>1087353.6599999999</v>
      </c>
      <c r="E28" s="32">
        <v>1252810</v>
      </c>
      <c r="F28" s="32">
        <v>5348452.34</v>
      </c>
      <c r="G28" s="32">
        <v>936710</v>
      </c>
      <c r="H28" s="32">
        <v>371705</v>
      </c>
      <c r="I28" s="32">
        <v>2414643.6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2149222.23</v>
      </c>
      <c r="D29" s="32">
        <v>28680</v>
      </c>
      <c r="E29" s="32">
        <v>0</v>
      </c>
      <c r="F29" s="32">
        <v>2149222.23</v>
      </c>
      <c r="G29" s="32">
        <v>0</v>
      </c>
      <c r="H29" s="32">
        <v>-29280</v>
      </c>
      <c r="I29" s="32">
        <v>600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13560896.83</v>
      </c>
      <c r="D30" s="18">
        <f t="shared" ref="D30:I30" si="15">SUM(D28:D29)</f>
        <v>1116033.6599999999</v>
      </c>
      <c r="E30" s="18">
        <f t="shared" si="15"/>
        <v>1252810</v>
      </c>
      <c r="F30" s="18">
        <f t="shared" si="15"/>
        <v>7497674.5700000003</v>
      </c>
      <c r="G30" s="18">
        <f t="shared" si="15"/>
        <v>936710</v>
      </c>
      <c r="H30" s="18">
        <f t="shared" si="15"/>
        <v>342425</v>
      </c>
      <c r="I30" s="18">
        <f t="shared" si="15"/>
        <v>2415243.6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659000</v>
      </c>
      <c r="D37" s="17">
        <f t="shared" ref="D37:I38" si="20">D40+D43+D46+D49</f>
        <v>26000</v>
      </c>
      <c r="E37" s="17">
        <f t="shared" si="20"/>
        <v>93000</v>
      </c>
      <c r="F37" s="17">
        <f t="shared" si="20"/>
        <v>503000</v>
      </c>
      <c r="G37" s="17">
        <f t="shared" si="20"/>
        <v>22000</v>
      </c>
      <c r="H37" s="17">
        <f t="shared" si="20"/>
        <v>10000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659000</v>
      </c>
      <c r="D39" s="17">
        <f t="shared" ref="D39:I39" si="21">D37+D38</f>
        <v>26000</v>
      </c>
      <c r="E39" s="17">
        <f t="shared" si="21"/>
        <v>93000</v>
      </c>
      <c r="F39" s="17">
        <f t="shared" si="21"/>
        <v>503000</v>
      </c>
      <c r="G39" s="17">
        <f t="shared" si="21"/>
        <v>22000</v>
      </c>
      <c r="H39" s="17">
        <f t="shared" si="21"/>
        <v>10000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10000</v>
      </c>
      <c r="D40" s="18">
        <v>8000</v>
      </c>
      <c r="E40" s="18">
        <v>0</v>
      </c>
      <c r="F40" s="18">
        <v>0</v>
      </c>
      <c r="G40" s="18">
        <v>2000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2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10000</v>
      </c>
      <c r="D42" s="18">
        <f>D40+D41</f>
        <v>8000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2000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190</v>
      </c>
      <c r="C46" s="34">
        <f t="shared" ref="C46:C47" si="26">SUM(D46:I46)</f>
        <v>509000</v>
      </c>
      <c r="D46" s="18">
        <v>6000</v>
      </c>
      <c r="E46" s="18">
        <v>3000</v>
      </c>
      <c r="F46" s="18">
        <v>500000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509000</v>
      </c>
      <c r="D48" s="18">
        <f t="shared" ref="D48:I48" si="27">D46+D47</f>
        <v>6000</v>
      </c>
      <c r="E48" s="18">
        <f t="shared" si="27"/>
        <v>3000</v>
      </c>
      <c r="F48" s="18">
        <f t="shared" si="27"/>
        <v>500000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28">SUM(D49:I49)</f>
        <v>138000</v>
      </c>
      <c r="D49" s="18">
        <v>12000</v>
      </c>
      <c r="E49" s="18">
        <v>90000</v>
      </c>
      <c r="F49" s="18">
        <v>1000</v>
      </c>
      <c r="G49" s="18">
        <v>20000</v>
      </c>
      <c r="H49" s="18">
        <v>10000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138000</v>
      </c>
      <c r="D51" s="18">
        <f t="shared" ref="D51:I51" si="29">D49+D50</f>
        <v>12000</v>
      </c>
      <c r="E51" s="18">
        <f t="shared" si="29"/>
        <v>90000</v>
      </c>
      <c r="F51" s="18">
        <f t="shared" si="29"/>
        <v>1000</v>
      </c>
      <c r="G51" s="18">
        <f t="shared" si="29"/>
        <v>20000</v>
      </c>
      <c r="H51" s="18">
        <f t="shared" si="29"/>
        <v>10000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20879674.600000001</v>
      </c>
      <c r="D52" s="6">
        <f t="shared" ref="D52:I52" si="30">D4+D10+D25+D37</f>
        <v>5819353.6600000001</v>
      </c>
      <c r="E52" s="6">
        <f t="shared" si="30"/>
        <v>1495810</v>
      </c>
      <c r="F52" s="6">
        <f t="shared" si="30"/>
        <v>8451452.3399999999</v>
      </c>
      <c r="G52" s="6">
        <f t="shared" si="30"/>
        <v>2077710</v>
      </c>
      <c r="H52" s="6">
        <f t="shared" si="30"/>
        <v>611705</v>
      </c>
      <c r="I52" s="6">
        <f t="shared" si="30"/>
        <v>2423643.6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2149222.23</v>
      </c>
      <c r="D53" s="6">
        <f t="shared" si="31"/>
        <v>28680</v>
      </c>
      <c r="E53" s="6">
        <f t="shared" si="31"/>
        <v>0</v>
      </c>
      <c r="F53" s="6">
        <f t="shared" si="31"/>
        <v>2149222.23</v>
      </c>
      <c r="G53" s="6">
        <f t="shared" si="31"/>
        <v>0</v>
      </c>
      <c r="H53" s="6">
        <f t="shared" si="31"/>
        <v>-29280</v>
      </c>
      <c r="I53" s="6">
        <f t="shared" si="31"/>
        <v>600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23028896.830000002</v>
      </c>
      <c r="D54" s="6">
        <f t="shared" ref="D54:I54" si="32">D52+D53</f>
        <v>5848033.6600000001</v>
      </c>
      <c r="E54" s="6">
        <f t="shared" si="32"/>
        <v>1495810</v>
      </c>
      <c r="F54" s="6">
        <f t="shared" si="32"/>
        <v>10600674.57</v>
      </c>
      <c r="G54" s="6">
        <f t="shared" si="32"/>
        <v>2077710</v>
      </c>
      <c r="H54" s="6">
        <f t="shared" si="32"/>
        <v>582425</v>
      </c>
      <c r="I54" s="6">
        <f t="shared" si="32"/>
        <v>2424243.6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80000</v>
      </c>
      <c r="D57" s="17">
        <f t="shared" ref="D57:I57" si="33">SUM(D60+D63)</f>
        <v>50500</v>
      </c>
      <c r="E57" s="17">
        <f t="shared" si="33"/>
        <v>5000</v>
      </c>
      <c r="F57" s="17">
        <f t="shared" si="33"/>
        <v>2000</v>
      </c>
      <c r="G57" s="17">
        <f t="shared" si="33"/>
        <v>14000</v>
      </c>
      <c r="H57" s="17">
        <f t="shared" si="33"/>
        <v>3000</v>
      </c>
      <c r="I57" s="17">
        <f t="shared" si="33"/>
        <v>5500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80000</v>
      </c>
      <c r="D59" s="17">
        <f t="shared" ref="D59:I59" si="35">D57+D58</f>
        <v>50500</v>
      </c>
      <c r="E59" s="17">
        <f t="shared" si="35"/>
        <v>5000</v>
      </c>
      <c r="F59" s="17">
        <f t="shared" si="35"/>
        <v>2000</v>
      </c>
      <c r="G59" s="17">
        <f t="shared" si="35"/>
        <v>14000</v>
      </c>
      <c r="H59" s="17">
        <f t="shared" si="35"/>
        <v>3000</v>
      </c>
      <c r="I59" s="17">
        <f t="shared" si="35"/>
        <v>5500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38">SUM(D63:I63)</f>
        <v>76000</v>
      </c>
      <c r="D63" s="18">
        <v>50000</v>
      </c>
      <c r="E63" s="18">
        <v>5000</v>
      </c>
      <c r="F63" s="18">
        <v>2000</v>
      </c>
      <c r="G63" s="18">
        <v>14000</v>
      </c>
      <c r="H63" s="18">
        <v>3000</v>
      </c>
      <c r="I63" s="18">
        <v>2000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38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76000</v>
      </c>
      <c r="D65" s="18">
        <f t="shared" ref="D65:I65" si="39">D63+D64</f>
        <v>50000</v>
      </c>
      <c r="E65" s="18">
        <f t="shared" si="39"/>
        <v>5000</v>
      </c>
      <c r="F65" s="18">
        <f t="shared" si="39"/>
        <v>2000</v>
      </c>
      <c r="G65" s="18">
        <f t="shared" si="39"/>
        <v>14000</v>
      </c>
      <c r="H65" s="18">
        <f t="shared" si="39"/>
        <v>3000</v>
      </c>
      <c r="I65" s="18">
        <f t="shared" si="39"/>
        <v>2000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6380412.6600000001</v>
      </c>
      <c r="D66" s="17">
        <f t="shared" ref="D66:I67" si="40">D69+D72+D75+D78+D81+D84+D87+D90+D93+D96+D99+D102+D105+D108+D111+D114</f>
        <v>3751253.66</v>
      </c>
      <c r="E66" s="17">
        <f t="shared" si="40"/>
        <v>1327800</v>
      </c>
      <c r="F66" s="17">
        <f t="shared" si="40"/>
        <v>84800</v>
      </c>
      <c r="G66" s="17">
        <f t="shared" si="40"/>
        <v>673179</v>
      </c>
      <c r="H66" s="17">
        <f t="shared" si="40"/>
        <v>304880</v>
      </c>
      <c r="I66" s="17">
        <f t="shared" si="40"/>
        <v>238500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-20600</v>
      </c>
      <c r="D67" s="17">
        <f>D70+D73+D76+D79+D82+D85+D88+D91+D94+D97+D100+D103+D106+D109+D112+D115</f>
        <v>28680</v>
      </c>
      <c r="E67" s="17">
        <f t="shared" si="40"/>
        <v>0</v>
      </c>
      <c r="F67" s="17">
        <f t="shared" si="40"/>
        <v>0</v>
      </c>
      <c r="G67" s="17">
        <f t="shared" si="40"/>
        <v>0</v>
      </c>
      <c r="H67" s="17">
        <f t="shared" si="40"/>
        <v>-29280</v>
      </c>
      <c r="I67" s="17">
        <f t="shared" si="40"/>
        <v>-20000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6359812.6600000001</v>
      </c>
      <c r="D68" s="17">
        <f t="shared" ref="D68:I68" si="41">D66+D67</f>
        <v>3779933.66</v>
      </c>
      <c r="E68" s="17">
        <f t="shared" si="41"/>
        <v>1327800</v>
      </c>
      <c r="F68" s="17">
        <f t="shared" si="41"/>
        <v>84800</v>
      </c>
      <c r="G68" s="17">
        <f t="shared" si="41"/>
        <v>673179</v>
      </c>
      <c r="H68" s="17">
        <f t="shared" si="41"/>
        <v>275600</v>
      </c>
      <c r="I68" s="17">
        <f t="shared" si="41"/>
        <v>218500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4">SUM(D72:I72)</f>
        <v>8700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2000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5">C72+C73</f>
        <v>8700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2000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4"/>
        <v>15000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15000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47">C78+C79</f>
        <v>15000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15000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4"/>
        <v>1241859</v>
      </c>
      <c r="D81" s="18">
        <v>919000</v>
      </c>
      <c r="E81" s="18">
        <v>35000</v>
      </c>
      <c r="F81" s="18">
        <v>0</v>
      </c>
      <c r="G81" s="18">
        <v>157979</v>
      </c>
      <c r="H81" s="18">
        <v>129880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4"/>
        <v>-600</v>
      </c>
      <c r="D82" s="18">
        <v>28680</v>
      </c>
      <c r="E82" s="18">
        <v>0</v>
      </c>
      <c r="F82" s="18">
        <v>0</v>
      </c>
      <c r="G82" s="18">
        <v>0</v>
      </c>
      <c r="H82" s="18">
        <v>-29280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48">C81+C82</f>
        <v>1241259</v>
      </c>
      <c r="D83" s="18">
        <f t="shared" si="48"/>
        <v>947680</v>
      </c>
      <c r="E83" s="18">
        <f t="shared" si="48"/>
        <v>35000</v>
      </c>
      <c r="F83" s="18">
        <f t="shared" si="48"/>
        <v>0</v>
      </c>
      <c r="G83" s="18">
        <f t="shared" si="48"/>
        <v>157979</v>
      </c>
      <c r="H83" s="18">
        <f t="shared" si="48"/>
        <v>100600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4"/>
        <v>915753.66</v>
      </c>
      <c r="D84" s="18">
        <v>915753.66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49">C84+C85</f>
        <v>915753.66</v>
      </c>
      <c r="D86" s="18">
        <f t="shared" si="49"/>
        <v>915753.66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4"/>
        <v>835000</v>
      </c>
      <c r="D87" s="18">
        <v>620000</v>
      </c>
      <c r="E87" s="18">
        <v>15000</v>
      </c>
      <c r="F87" s="18">
        <v>0</v>
      </c>
      <c r="G87" s="18">
        <v>150000</v>
      </c>
      <c r="H87" s="18">
        <v>50000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4"/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0">C87+C88</f>
        <v>835000</v>
      </c>
      <c r="D89" s="18">
        <f t="shared" si="50"/>
        <v>620000</v>
      </c>
      <c r="E89" s="18">
        <f t="shared" si="50"/>
        <v>15000</v>
      </c>
      <c r="F89" s="18">
        <f t="shared" si="50"/>
        <v>0</v>
      </c>
      <c r="G89" s="18">
        <f t="shared" si="50"/>
        <v>150000</v>
      </c>
      <c r="H89" s="18">
        <f t="shared" si="50"/>
        <v>50000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4"/>
        <v>63000</v>
      </c>
      <c r="D96" s="18">
        <v>30000</v>
      </c>
      <c r="E96" s="18">
        <v>2000</v>
      </c>
      <c r="F96" s="18">
        <v>9000</v>
      </c>
      <c r="G96" s="18">
        <v>20000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3">C96+C97</f>
        <v>63000</v>
      </c>
      <c r="D98" s="18">
        <f t="shared" si="53"/>
        <v>30000</v>
      </c>
      <c r="E98" s="18">
        <f t="shared" si="53"/>
        <v>2000</v>
      </c>
      <c r="F98" s="18">
        <f t="shared" si="53"/>
        <v>9000</v>
      </c>
      <c r="G98" s="18">
        <f t="shared" si="53"/>
        <v>20000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4"/>
        <v>1340000</v>
      </c>
      <c r="D99" s="18">
        <v>1050000</v>
      </c>
      <c r="E99" s="18">
        <v>40000</v>
      </c>
      <c r="F99" s="18">
        <v>0</v>
      </c>
      <c r="G99" s="18">
        <v>130000</v>
      </c>
      <c r="H99" s="18">
        <v>120000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4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4">C99+C100</f>
        <v>1340000</v>
      </c>
      <c r="D101" s="18">
        <f t="shared" si="54"/>
        <v>1050000</v>
      </c>
      <c r="E101" s="18">
        <f t="shared" si="54"/>
        <v>40000</v>
      </c>
      <c r="F101" s="18">
        <f t="shared" si="54"/>
        <v>0</v>
      </c>
      <c r="G101" s="18">
        <f t="shared" si="54"/>
        <v>130000</v>
      </c>
      <c r="H101" s="18">
        <f t="shared" si="54"/>
        <v>120000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4"/>
        <v>1201000</v>
      </c>
      <c r="D102" s="18">
        <v>0</v>
      </c>
      <c r="E102" s="18">
        <v>1200000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4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5">C102+C103</f>
        <v>1201000</v>
      </c>
      <c r="D104" s="18">
        <f t="shared" si="55"/>
        <v>0</v>
      </c>
      <c r="E104" s="18">
        <f t="shared" si="55"/>
        <v>1200000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4"/>
        <v>30600</v>
      </c>
      <c r="D105" s="18">
        <v>15000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9000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6">C105+C106</f>
        <v>30600</v>
      </c>
      <c r="D107" s="18">
        <f t="shared" si="56"/>
        <v>15000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9000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4"/>
        <v>16000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57">C108+C109</f>
        <v>16000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16000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4"/>
        <v>235000</v>
      </c>
      <c r="D111" s="18">
        <v>45000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80000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4"/>
        <v>-20000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-20000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58">C111+C112</f>
        <v>215000</v>
      </c>
      <c r="D113" s="18">
        <f t="shared" si="58"/>
        <v>45000</v>
      </c>
      <c r="E113" s="18">
        <f t="shared" si="58"/>
        <v>35000</v>
      </c>
      <c r="F113" s="18">
        <f t="shared" si="58"/>
        <v>65000</v>
      </c>
      <c r="G113" s="18">
        <f t="shared" si="58"/>
        <v>10000</v>
      </c>
      <c r="H113" s="18">
        <f t="shared" si="58"/>
        <v>0</v>
      </c>
      <c r="I113" s="18">
        <f t="shared" si="58"/>
        <v>60000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4"/>
        <v>356500</v>
      </c>
      <c r="D114" s="18">
        <v>150000</v>
      </c>
      <c r="E114" s="18">
        <v>0</v>
      </c>
      <c r="F114" s="18">
        <v>5000</v>
      </c>
      <c r="G114" s="18">
        <v>200000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59">C114+C115</f>
        <v>356500</v>
      </c>
      <c r="D116" s="18">
        <f t="shared" si="59"/>
        <v>150000</v>
      </c>
      <c r="E116" s="18">
        <f t="shared" si="59"/>
        <v>0</v>
      </c>
      <c r="F116" s="18">
        <f t="shared" si="59"/>
        <v>5000</v>
      </c>
      <c r="G116" s="18">
        <f t="shared" si="59"/>
        <v>200000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171100</v>
      </c>
      <c r="D117" s="17">
        <f t="shared" ref="D117:I118" si="60">D120+D123+D126</f>
        <v>145100</v>
      </c>
      <c r="E117" s="17">
        <f t="shared" si="60"/>
        <v>0</v>
      </c>
      <c r="F117" s="17">
        <f t="shared" si="60"/>
        <v>0</v>
      </c>
      <c r="G117" s="17">
        <f t="shared" si="60"/>
        <v>2000</v>
      </c>
      <c r="H117" s="17">
        <f t="shared" si="60"/>
        <v>0</v>
      </c>
      <c r="I117" s="17">
        <f t="shared" si="60"/>
        <v>24000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0</v>
      </c>
      <c r="D118" s="17">
        <f>D121+D124+D127</f>
        <v>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171100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2000</v>
      </c>
      <c r="H119" s="17">
        <f t="shared" si="61"/>
        <v>0</v>
      </c>
      <c r="I119" s="17">
        <f t="shared" si="61"/>
        <v>24000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2">SUM(D120:I120)</f>
        <v>151000</v>
      </c>
      <c r="D120" s="18">
        <v>142000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2"/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2"/>
        <v>19000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15000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2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4">C123+C124</f>
        <v>19000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2000</v>
      </c>
      <c r="H125" s="18">
        <f t="shared" si="64"/>
        <v>0</v>
      </c>
      <c r="I125" s="18">
        <f t="shared" si="64"/>
        <v>15000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1879238.6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1879238.6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0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0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1879238.6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1879238.6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68">SUM(D132:I132)</f>
        <v>1429238.6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1429238.6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68"/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69">C132+C133</f>
        <v>1429238.6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1429238.6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0">SUM(D135:I135)</f>
        <v>400000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400000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0"/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1">C135+C136</f>
        <v>400000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400000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2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2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4">C141+C142</f>
        <v>50000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494281</v>
      </c>
      <c r="D144" s="17">
        <f t="shared" si="75"/>
        <v>281500</v>
      </c>
      <c r="E144" s="17">
        <f t="shared" si="75"/>
        <v>8010</v>
      </c>
      <c r="F144" s="17">
        <f t="shared" si="75"/>
        <v>15010</v>
      </c>
      <c r="G144" s="17">
        <f t="shared" si="75"/>
        <v>135531</v>
      </c>
      <c r="H144" s="17">
        <f t="shared" si="75"/>
        <v>33825</v>
      </c>
      <c r="I144" s="17">
        <f t="shared" si="75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20600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20600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514881</v>
      </c>
      <c r="D146" s="17">
        <f t="shared" ref="D146:I146" si="76">D144+D145</f>
        <v>281500</v>
      </c>
      <c r="E146" s="17">
        <f t="shared" si="76"/>
        <v>8010</v>
      </c>
      <c r="F146" s="17">
        <f t="shared" si="76"/>
        <v>15010</v>
      </c>
      <c r="G146" s="17">
        <f t="shared" si="76"/>
        <v>135531</v>
      </c>
      <c r="H146" s="17">
        <f t="shared" si="76"/>
        <v>33825</v>
      </c>
      <c r="I146" s="17">
        <f t="shared" si="76"/>
        <v>41005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77">SUM(D147:I147)</f>
        <v>398100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78">C147+C148</f>
        <v>398100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29200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79">SUM(D150:I150)</f>
        <v>76641</v>
      </c>
      <c r="D150" s="18">
        <v>42000</v>
      </c>
      <c r="E150" s="18">
        <v>3000</v>
      </c>
      <c r="F150" s="18">
        <v>0</v>
      </c>
      <c r="G150" s="18">
        <v>9021</v>
      </c>
      <c r="H150" s="18">
        <v>4620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79"/>
        <v>20600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20600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0">C150+C151</f>
        <v>97241</v>
      </c>
      <c r="D152" s="18">
        <f t="shared" si="80"/>
        <v>42000</v>
      </c>
      <c r="E152" s="18">
        <f t="shared" si="80"/>
        <v>3000</v>
      </c>
      <c r="F152" s="18">
        <f t="shared" si="80"/>
        <v>0</v>
      </c>
      <c r="G152" s="18">
        <f t="shared" si="80"/>
        <v>9021</v>
      </c>
      <c r="H152" s="18">
        <f t="shared" si="80"/>
        <v>4620</v>
      </c>
      <c r="I152" s="18">
        <f t="shared" si="80"/>
        <v>38600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8384642.3399999999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8304642.3399999999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2149222.23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2149222.23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10533864.57</v>
      </c>
      <c r="D170" s="17">
        <f t="shared" ref="D170:I170" si="93">D168+D169</f>
        <v>0</v>
      </c>
      <c r="E170" s="17">
        <f t="shared" si="93"/>
        <v>0</v>
      </c>
      <c r="F170" s="17">
        <f>F168+F169</f>
        <v>10453864.57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96">SUM(D174:I174)</f>
        <v>8024642.3399999999</v>
      </c>
      <c r="D174" s="18">
        <v>0</v>
      </c>
      <c r="E174" s="18">
        <v>0</v>
      </c>
      <c r="F174" s="18">
        <v>8024642.3399999999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96"/>
        <v>2149222.23</v>
      </c>
      <c r="D175" s="18">
        <v>0</v>
      </c>
      <c r="E175" s="18">
        <v>0</v>
      </c>
      <c r="F175" s="18">
        <v>2149222.23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10173864.57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10173864.57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0">SUM(D180:I180)</f>
        <v>280000</v>
      </c>
      <c r="D180" s="18">
        <v>0</v>
      </c>
      <c r="E180" s="18">
        <v>0</v>
      </c>
      <c r="F180" s="18">
        <v>280000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0"/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1">C180+C181</f>
        <v>280000</v>
      </c>
      <c r="D182" s="18">
        <f t="shared" si="101"/>
        <v>0</v>
      </c>
      <c r="E182" s="18">
        <f t="shared" si="101"/>
        <v>0</v>
      </c>
      <c r="F182" s="18">
        <f t="shared" si="101"/>
        <v>280000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20416674.600000001</v>
      </c>
      <c r="D195" s="6">
        <f>D57+D66+D117+D4+D129+D144+D159+D168+D183</f>
        <v>5651353.6600000001</v>
      </c>
      <c r="E195" s="6">
        <f>E57+E66+E117+E4+E129+E144+E159+E168+E183</f>
        <v>1490810</v>
      </c>
      <c r="F195" s="6">
        <f>F57+F66+F117+F129+F144+F159+F168+F183</f>
        <v>8421452.3399999999</v>
      </c>
      <c r="G195" s="6">
        <f>G57+G66+G117+G4+G129+G144+G159+G168+G183</f>
        <v>2017710</v>
      </c>
      <c r="H195" s="6">
        <f>H57+H66+H117+H4+H129+H144+H159+H168+H183</f>
        <v>571705</v>
      </c>
      <c r="I195" s="6">
        <f>I57+I66+I117+I4+I129+I144+I159+I168+I183</f>
        <v>2263643.6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2149222.23</v>
      </c>
      <c r="D196" s="6">
        <f>D58+D67+D118+D130+D145+D160+D169+D184</f>
        <v>28680</v>
      </c>
      <c r="E196" s="6">
        <f>E58+E67+E118+E130+E145+E160+E169+E184</f>
        <v>0</v>
      </c>
      <c r="F196" s="6">
        <f>F58+F67+F118+F130+F145+F160+F169+F184</f>
        <v>2149222.23</v>
      </c>
      <c r="G196" s="6">
        <f>G58+G67+G118+G130+G145+G160+G169+G184</f>
        <v>0</v>
      </c>
      <c r="H196" s="6">
        <f>H58+H67+H118+H130+H145+H160+H169+H184</f>
        <v>-29280</v>
      </c>
      <c r="I196" s="6">
        <f>I58+I67+I118+I130+I145+I160+I169+I184</f>
        <v>600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22565896.830000002</v>
      </c>
      <c r="D197" s="6">
        <f t="shared" ref="D197:I197" si="110">D195+D196</f>
        <v>5680033.6600000001</v>
      </c>
      <c r="E197" s="6">
        <f t="shared" si="110"/>
        <v>1490810</v>
      </c>
      <c r="F197" s="6">
        <f t="shared" si="110"/>
        <v>10570674.57</v>
      </c>
      <c r="G197" s="6">
        <f t="shared" si="110"/>
        <v>2017710</v>
      </c>
      <c r="H197" s="6">
        <f t="shared" si="110"/>
        <v>542425</v>
      </c>
      <c r="I197" s="6">
        <f t="shared" si="110"/>
        <v>2264243.6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463000</v>
      </c>
      <c r="D199" s="6">
        <f t="shared" si="111"/>
        <v>168000</v>
      </c>
      <c r="E199" s="6">
        <f t="shared" si="111"/>
        <v>5000</v>
      </c>
      <c r="F199" s="6">
        <f t="shared" si="111"/>
        <v>30000</v>
      </c>
      <c r="G199" s="6">
        <f t="shared" si="111"/>
        <v>60000</v>
      </c>
      <c r="H199" s="6">
        <f t="shared" si="111"/>
        <v>40000</v>
      </c>
      <c r="I199" s="6">
        <f t="shared" si="111"/>
        <v>160000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463000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30000</v>
      </c>
      <c r="G201" s="6">
        <f t="shared" si="112"/>
        <v>60000</v>
      </c>
      <c r="H201" s="6">
        <f t="shared" si="112"/>
        <v>40000</v>
      </c>
      <c r="I201" s="6">
        <f t="shared" si="112"/>
        <v>160000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13">SUM(D207)</f>
        <v>2000</v>
      </c>
      <c r="E204" s="17">
        <f t="shared" si="113"/>
        <v>0</v>
      </c>
      <c r="F204" s="17">
        <f t="shared" si="113"/>
        <v>5000</v>
      </c>
      <c r="G204" s="17">
        <f t="shared" si="113"/>
        <v>0</v>
      </c>
      <c r="H204" s="17">
        <f t="shared" si="113"/>
        <v>0</v>
      </c>
      <c r="I204" s="17">
        <f t="shared" si="113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14">D208</f>
        <v>0</v>
      </c>
      <c r="E205" s="17">
        <f t="shared" si="114"/>
        <v>0</v>
      </c>
      <c r="F205" s="17">
        <f t="shared" si="114"/>
        <v>0</v>
      </c>
      <c r="G205" s="17">
        <f t="shared" si="114"/>
        <v>0</v>
      </c>
      <c r="H205" s="17">
        <f t="shared" si="114"/>
        <v>0</v>
      </c>
      <c r="I205" s="17">
        <f t="shared" si="114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15">D204+D205</f>
        <v>2000</v>
      </c>
      <c r="E206" s="17">
        <f t="shared" si="115"/>
        <v>0</v>
      </c>
      <c r="F206" s="17">
        <f t="shared" si="115"/>
        <v>5000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 t="shared" ref="C207:C208" si="116"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si="116"/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 t="shared" ref="C209:I209" si="117">C207+C208</f>
        <v>7000</v>
      </c>
      <c r="D209" s="18">
        <f t="shared" si="117"/>
        <v>2000</v>
      </c>
      <c r="E209" s="18">
        <f t="shared" si="117"/>
        <v>0</v>
      </c>
      <c r="F209" s="18">
        <f t="shared" si="117"/>
        <v>5000</v>
      </c>
      <c r="G209" s="18">
        <f t="shared" si="117"/>
        <v>0</v>
      </c>
      <c r="H209" s="18">
        <f t="shared" si="117"/>
        <v>0</v>
      </c>
      <c r="I209" s="18">
        <f t="shared" si="117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1" si="118">D213+D216+D219</f>
        <v>0</v>
      </c>
      <c r="E210" s="17">
        <f t="shared" si="118"/>
        <v>0</v>
      </c>
      <c r="F210" s="17">
        <f t="shared" si="118"/>
        <v>0</v>
      </c>
      <c r="G210" s="17">
        <f t="shared" si="118"/>
        <v>0</v>
      </c>
      <c r="H210" s="17">
        <f t="shared" si="118"/>
        <v>0</v>
      </c>
      <c r="I210" s="17">
        <f t="shared" si="118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si="118"/>
        <v>0</v>
      </c>
      <c r="E211" s="17">
        <f t="shared" si="118"/>
        <v>0</v>
      </c>
      <c r="F211" s="17">
        <f t="shared" si="118"/>
        <v>0</v>
      </c>
      <c r="G211" s="17">
        <f t="shared" si="118"/>
        <v>0</v>
      </c>
      <c r="H211" s="17">
        <f t="shared" si="118"/>
        <v>0</v>
      </c>
      <c r="I211" s="17">
        <f t="shared" si="118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 t="shared" ref="C212:I212" si="119">C210+C211</f>
        <v>20000</v>
      </c>
      <c r="D212" s="17">
        <f t="shared" si="119"/>
        <v>0</v>
      </c>
      <c r="E212" s="17">
        <f t="shared" si="119"/>
        <v>0</v>
      </c>
      <c r="F212" s="17">
        <f t="shared" si="119"/>
        <v>0</v>
      </c>
      <c r="G212" s="17">
        <f t="shared" si="119"/>
        <v>0</v>
      </c>
      <c r="H212" s="17">
        <f t="shared" si="119"/>
        <v>0</v>
      </c>
      <c r="I212" s="17">
        <f t="shared" si="119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0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0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1">C213+C214</f>
        <v>0</v>
      </c>
      <c r="D215" s="18">
        <f t="shared" si="121"/>
        <v>0</v>
      </c>
      <c r="E215" s="18">
        <f t="shared" si="121"/>
        <v>0</v>
      </c>
      <c r="F215" s="18">
        <f t="shared" si="121"/>
        <v>0</v>
      </c>
      <c r="G215" s="18">
        <f t="shared" si="121"/>
        <v>0</v>
      </c>
      <c r="H215" s="18">
        <f t="shared" si="121"/>
        <v>0</v>
      </c>
      <c r="I215" s="18">
        <f t="shared" si="121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22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22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23">C216+C217</f>
        <v>0</v>
      </c>
      <c r="D218" s="18">
        <f t="shared" si="123"/>
        <v>0</v>
      </c>
      <c r="E218" s="18">
        <f t="shared" si="123"/>
        <v>0</v>
      </c>
      <c r="F218" s="18">
        <f t="shared" si="123"/>
        <v>0</v>
      </c>
      <c r="G218" s="18">
        <f t="shared" si="123"/>
        <v>0</v>
      </c>
      <c r="H218" s="18">
        <f t="shared" si="123"/>
        <v>0</v>
      </c>
      <c r="I218" s="18">
        <f t="shared" si="123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24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24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25">C219+C220</f>
        <v>20000</v>
      </c>
      <c r="D221" s="18">
        <f t="shared" si="125"/>
        <v>0</v>
      </c>
      <c r="E221" s="18">
        <f t="shared" si="125"/>
        <v>0</v>
      </c>
      <c r="F221" s="18">
        <f t="shared" si="125"/>
        <v>0</v>
      </c>
      <c r="G221" s="18">
        <f t="shared" si="125"/>
        <v>0</v>
      </c>
      <c r="H221" s="18">
        <f t="shared" si="125"/>
        <v>0</v>
      </c>
      <c r="I221" s="18">
        <f t="shared" si="125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26">C204-C210</f>
        <v>-13000</v>
      </c>
      <c r="D222" s="6">
        <f t="shared" si="126"/>
        <v>2000</v>
      </c>
      <c r="E222" s="6">
        <f t="shared" si="126"/>
        <v>0</v>
      </c>
      <c r="F222" s="6">
        <f t="shared" si="126"/>
        <v>5000</v>
      </c>
      <c r="G222" s="6">
        <f t="shared" si="126"/>
        <v>0</v>
      </c>
      <c r="H222" s="6">
        <f t="shared" si="126"/>
        <v>0</v>
      </c>
      <c r="I222" s="6">
        <f t="shared" si="126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26"/>
        <v>0</v>
      </c>
      <c r="D223" s="6">
        <f t="shared" si="126"/>
        <v>0</v>
      </c>
      <c r="E223" s="6">
        <f t="shared" si="126"/>
        <v>0</v>
      </c>
      <c r="F223" s="6">
        <f t="shared" si="126"/>
        <v>0</v>
      </c>
      <c r="G223" s="6">
        <f t="shared" si="126"/>
        <v>0</v>
      </c>
      <c r="H223" s="6">
        <f t="shared" si="126"/>
        <v>0</v>
      </c>
      <c r="I223" s="6">
        <f t="shared" si="126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 t="shared" ref="D224:I224" si="127">D222+D223</f>
        <v>2000</v>
      </c>
      <c r="E224" s="6">
        <f t="shared" si="127"/>
        <v>0</v>
      </c>
      <c r="F224" s="6">
        <f t="shared" si="127"/>
        <v>5000</v>
      </c>
      <c r="G224" s="6">
        <f t="shared" si="127"/>
        <v>0</v>
      </c>
      <c r="H224" s="6">
        <f t="shared" si="127"/>
        <v>0</v>
      </c>
      <c r="I224" s="6">
        <f t="shared" si="127"/>
        <v>-20000</v>
      </c>
      <c r="J224" s="29"/>
      <c r="K224" s="29"/>
      <c r="L224" s="29"/>
    </row>
    <row r="225" spans="1:12" s="44" customFormat="1" ht="9.75" customHeight="1" x14ac:dyDescent="0.25">
      <c r="A225" s="40"/>
      <c r="B225" s="41"/>
      <c r="C225" s="42"/>
      <c r="D225" s="42"/>
      <c r="E225" s="42"/>
      <c r="F225" s="42"/>
      <c r="G225" s="42"/>
      <c r="H225" s="42"/>
      <c r="I225" s="42"/>
      <c r="J225" s="43"/>
      <c r="K225" s="43"/>
      <c r="L225" s="43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8" si="128">D230-D233</f>
        <v>0</v>
      </c>
      <c r="E227" s="18">
        <f t="shared" si="128"/>
        <v>0</v>
      </c>
      <c r="F227" s="18">
        <f t="shared" si="128"/>
        <v>0</v>
      </c>
      <c r="G227" s="18">
        <f t="shared" si="128"/>
        <v>0</v>
      </c>
      <c r="H227" s="18">
        <f t="shared" si="128"/>
        <v>0</v>
      </c>
      <c r="I227" s="18">
        <f t="shared" si="128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si="128"/>
        <v>0</v>
      </c>
      <c r="E228" s="18">
        <f t="shared" si="128"/>
        <v>0</v>
      </c>
      <c r="F228" s="18">
        <f t="shared" si="128"/>
        <v>0</v>
      </c>
      <c r="G228" s="18">
        <f t="shared" si="128"/>
        <v>0</v>
      </c>
      <c r="H228" s="18">
        <f t="shared" si="128"/>
        <v>0</v>
      </c>
      <c r="I228" s="18">
        <f t="shared" si="128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29">D227+D228</f>
        <v>0</v>
      </c>
      <c r="E229" s="18">
        <f t="shared" si="129"/>
        <v>0</v>
      </c>
      <c r="F229" s="18">
        <f t="shared" si="129"/>
        <v>0</v>
      </c>
      <c r="G229" s="18">
        <f t="shared" si="129"/>
        <v>0</v>
      </c>
      <c r="H229" s="18">
        <f t="shared" si="129"/>
        <v>0</v>
      </c>
      <c r="I229" s="18">
        <f t="shared" si="129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0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0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31">C230+C231</f>
        <v>0</v>
      </c>
      <c r="D232" s="18">
        <f t="shared" si="131"/>
        <v>0</v>
      </c>
      <c r="E232" s="18">
        <f t="shared" si="131"/>
        <v>0</v>
      </c>
      <c r="F232" s="18">
        <f t="shared" si="131"/>
        <v>0</v>
      </c>
      <c r="G232" s="18">
        <f t="shared" si="131"/>
        <v>0</v>
      </c>
      <c r="H232" s="18">
        <f t="shared" si="131"/>
        <v>0</v>
      </c>
      <c r="I232" s="18">
        <f t="shared" si="131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32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32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33">C233+C234</f>
        <v>0</v>
      </c>
      <c r="D235" s="18">
        <f t="shared" si="133"/>
        <v>0</v>
      </c>
      <c r="E235" s="18">
        <f t="shared" si="133"/>
        <v>0</v>
      </c>
      <c r="F235" s="18">
        <f t="shared" si="133"/>
        <v>0</v>
      </c>
      <c r="G235" s="18">
        <f t="shared" si="133"/>
        <v>0</v>
      </c>
      <c r="H235" s="18">
        <f t="shared" si="133"/>
        <v>0</v>
      </c>
      <c r="I235" s="18">
        <f t="shared" si="133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 t="shared" ref="C236:I236" si="134">C230-C233</f>
        <v>0</v>
      </c>
      <c r="D236" s="6">
        <f t="shared" si="134"/>
        <v>0</v>
      </c>
      <c r="E236" s="6">
        <f t="shared" si="134"/>
        <v>0</v>
      </c>
      <c r="F236" s="6">
        <f t="shared" si="134"/>
        <v>0</v>
      </c>
      <c r="G236" s="6">
        <f t="shared" si="134"/>
        <v>0</v>
      </c>
      <c r="H236" s="6">
        <f t="shared" si="134"/>
        <v>0</v>
      </c>
      <c r="I236" s="6">
        <f t="shared" si="134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 t="shared" ref="C237:I237" si="135">C228</f>
        <v>0</v>
      </c>
      <c r="D237" s="6">
        <f t="shared" si="135"/>
        <v>0</v>
      </c>
      <c r="E237" s="6">
        <f t="shared" si="135"/>
        <v>0</v>
      </c>
      <c r="F237" s="6">
        <f t="shared" si="135"/>
        <v>0</v>
      </c>
      <c r="G237" s="6">
        <f t="shared" si="135"/>
        <v>0</v>
      </c>
      <c r="H237" s="6">
        <f t="shared" si="135"/>
        <v>0</v>
      </c>
      <c r="I237" s="6">
        <f t="shared" si="135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6">D236+D237</f>
        <v>0</v>
      </c>
      <c r="E238" s="6">
        <f t="shared" si="136"/>
        <v>0</v>
      </c>
      <c r="F238" s="6">
        <f t="shared" si="136"/>
        <v>0</v>
      </c>
      <c r="G238" s="6">
        <f t="shared" si="136"/>
        <v>0</v>
      </c>
      <c r="H238" s="6">
        <f t="shared" si="136"/>
        <v>0</v>
      </c>
      <c r="I238" s="6">
        <f t="shared" si="136"/>
        <v>0</v>
      </c>
      <c r="J238" s="29"/>
      <c r="K238" s="29"/>
      <c r="L238" s="29"/>
    </row>
    <row r="239" spans="1:12" s="44" customFormat="1" ht="9.75" customHeight="1" x14ac:dyDescent="0.25">
      <c r="A239" s="40"/>
      <c r="B239" s="41"/>
      <c r="C239" s="42"/>
      <c r="D239" s="42"/>
      <c r="E239" s="42"/>
      <c r="F239" s="42"/>
      <c r="G239" s="42"/>
      <c r="H239" s="42"/>
      <c r="I239" s="42"/>
      <c r="J239" s="43"/>
      <c r="K239" s="43"/>
      <c r="L239" s="43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2" si="137">D244+D247+D250+D253</f>
        <v>0</v>
      </c>
      <c r="E241" s="17">
        <f t="shared" si="137"/>
        <v>0</v>
      </c>
      <c r="F241" s="17">
        <f t="shared" si="137"/>
        <v>0</v>
      </c>
      <c r="G241" s="17">
        <f t="shared" si="137"/>
        <v>0</v>
      </c>
      <c r="H241" s="17">
        <f t="shared" si="137"/>
        <v>0</v>
      </c>
      <c r="I241" s="17">
        <f t="shared" si="137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si="137"/>
        <v>0</v>
      </c>
      <c r="E242" s="17">
        <f t="shared" si="137"/>
        <v>0</v>
      </c>
      <c r="F242" s="17">
        <f t="shared" si="137"/>
        <v>0</v>
      </c>
      <c r="G242" s="17">
        <f t="shared" si="137"/>
        <v>0</v>
      </c>
      <c r="H242" s="17">
        <f t="shared" si="137"/>
        <v>0</v>
      </c>
      <c r="I242" s="17">
        <f t="shared" si="13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38">D241+D242</f>
        <v>0</v>
      </c>
      <c r="E243" s="17">
        <f t="shared" si="138"/>
        <v>0</v>
      </c>
      <c r="F243" s="17">
        <f t="shared" si="138"/>
        <v>0</v>
      </c>
      <c r="G243" s="17">
        <f t="shared" si="138"/>
        <v>0</v>
      </c>
      <c r="H243" s="17">
        <f t="shared" si="138"/>
        <v>0</v>
      </c>
      <c r="I243" s="17">
        <f t="shared" si="13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3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3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4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4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4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42">C247+C248</f>
        <v>0</v>
      </c>
      <c r="D249" s="18">
        <f>D247+D248</f>
        <v>0</v>
      </c>
      <c r="E249" s="18">
        <f t="shared" ref="E249:I249" si="143">E247+E248</f>
        <v>0</v>
      </c>
      <c r="F249" s="18">
        <f t="shared" si="143"/>
        <v>0</v>
      </c>
      <c r="G249" s="18">
        <f t="shared" si="143"/>
        <v>0</v>
      </c>
      <c r="H249" s="18">
        <f t="shared" si="143"/>
        <v>0</v>
      </c>
      <c r="I249" s="18">
        <f t="shared" si="14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4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4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4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4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4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4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7" si="148">D259+D262+D265+D268</f>
        <v>0</v>
      </c>
      <c r="E256" s="17">
        <f t="shared" si="148"/>
        <v>0</v>
      </c>
      <c r="F256" s="17">
        <f t="shared" si="148"/>
        <v>0</v>
      </c>
      <c r="G256" s="17">
        <f t="shared" si="148"/>
        <v>0</v>
      </c>
      <c r="H256" s="17">
        <f t="shared" si="148"/>
        <v>0</v>
      </c>
      <c r="I256" s="17">
        <f t="shared" si="14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si="148"/>
        <v>0</v>
      </c>
      <c r="E257" s="17">
        <f t="shared" si="148"/>
        <v>0</v>
      </c>
      <c r="F257" s="17">
        <f t="shared" si="148"/>
        <v>0</v>
      </c>
      <c r="G257" s="17">
        <f t="shared" si="148"/>
        <v>0</v>
      </c>
      <c r="H257" s="17">
        <f t="shared" si="148"/>
        <v>0</v>
      </c>
      <c r="I257" s="17">
        <f t="shared" si="148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49">D256+D257</f>
        <v>0</v>
      </c>
      <c r="E258" s="17">
        <f t="shared" si="149"/>
        <v>0</v>
      </c>
      <c r="F258" s="17">
        <f t="shared" si="149"/>
        <v>0</v>
      </c>
      <c r="G258" s="17">
        <f t="shared" si="149"/>
        <v>0</v>
      </c>
      <c r="H258" s="17">
        <f t="shared" si="149"/>
        <v>0</v>
      </c>
      <c r="I258" s="17">
        <f t="shared" si="149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50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50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51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50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52">C262+C263</f>
        <v>0</v>
      </c>
      <c r="D264" s="18">
        <f t="shared" si="152"/>
        <v>0</v>
      </c>
      <c r="E264" s="18">
        <f t="shared" si="152"/>
        <v>0</v>
      </c>
      <c r="F264" s="18">
        <f t="shared" si="152"/>
        <v>0</v>
      </c>
      <c r="G264" s="18">
        <f t="shared" si="152"/>
        <v>0</v>
      </c>
      <c r="H264" s="18">
        <f t="shared" si="152"/>
        <v>0</v>
      </c>
      <c r="I264" s="18">
        <f t="shared" si="152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50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53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50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50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54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 t="shared" ref="C271:I272" si="155">C241-C256</f>
        <v>0</v>
      </c>
      <c r="D271" s="6">
        <f t="shared" si="155"/>
        <v>0</v>
      </c>
      <c r="E271" s="6">
        <f t="shared" si="155"/>
        <v>0</v>
      </c>
      <c r="F271" s="6">
        <f t="shared" si="155"/>
        <v>0</v>
      </c>
      <c r="G271" s="6">
        <f t="shared" si="155"/>
        <v>0</v>
      </c>
      <c r="H271" s="6">
        <f t="shared" si="155"/>
        <v>0</v>
      </c>
      <c r="I271" s="6">
        <f t="shared" si="155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 t="shared" si="155"/>
        <v>0</v>
      </c>
      <c r="D272" s="6">
        <f t="shared" si="155"/>
        <v>0</v>
      </c>
      <c r="E272" s="6">
        <f t="shared" si="155"/>
        <v>0</v>
      </c>
      <c r="F272" s="6">
        <f t="shared" si="155"/>
        <v>0</v>
      </c>
      <c r="G272" s="6">
        <f t="shared" si="155"/>
        <v>0</v>
      </c>
      <c r="H272" s="6">
        <f t="shared" si="155"/>
        <v>0</v>
      </c>
      <c r="I272" s="6">
        <f t="shared" si="155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>C271+C272</f>
        <v>0</v>
      </c>
      <c r="D273" s="6">
        <f t="shared" ref="D273:H273" si="156">D271+D272</f>
        <v>0</v>
      </c>
      <c r="E273" s="6">
        <f t="shared" si="156"/>
        <v>0</v>
      </c>
      <c r="F273" s="6">
        <f t="shared" si="156"/>
        <v>0</v>
      </c>
      <c r="G273" s="6">
        <f t="shared" si="156"/>
        <v>0</v>
      </c>
      <c r="H273" s="6">
        <f t="shared" si="156"/>
        <v>0</v>
      </c>
      <c r="I273" s="6">
        <f>I271+I272</f>
        <v>0</v>
      </c>
      <c r="J273" s="29"/>
      <c r="K273" s="29"/>
      <c r="L273" s="29"/>
    </row>
    <row r="274" spans="1:12" s="44" customFormat="1" ht="9.75" customHeight="1" x14ac:dyDescent="0.25">
      <c r="A274" s="40"/>
      <c r="B274" s="41"/>
      <c r="C274" s="42"/>
      <c r="D274" s="42"/>
      <c r="E274" s="42"/>
      <c r="F274" s="42"/>
      <c r="G274" s="42"/>
      <c r="H274" s="42"/>
      <c r="I274" s="42"/>
      <c r="J274" s="43"/>
      <c r="K274" s="43"/>
      <c r="L274" s="43"/>
    </row>
    <row r="275" spans="1:12" s="3" customFormat="1" ht="30" customHeight="1" x14ac:dyDescent="0.25">
      <c r="A275" s="5"/>
      <c r="B275" s="5" t="s">
        <v>93</v>
      </c>
      <c r="C275" s="6">
        <f t="shared" ref="C275:I275" si="157">C199+C222+C236+C271</f>
        <v>450000</v>
      </c>
      <c r="D275" s="6">
        <f t="shared" si="157"/>
        <v>170000</v>
      </c>
      <c r="E275" s="6">
        <f t="shared" si="157"/>
        <v>5000</v>
      </c>
      <c r="F275" s="6">
        <f t="shared" si="157"/>
        <v>35000</v>
      </c>
      <c r="G275" s="6">
        <f t="shared" si="157"/>
        <v>60000</v>
      </c>
      <c r="H275" s="6">
        <f t="shared" si="157"/>
        <v>40000</v>
      </c>
      <c r="I275" s="6">
        <f t="shared" si="157"/>
        <v>140000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>C53-C196+C223+C237+C272</f>
        <v>0</v>
      </c>
      <c r="D276" s="6">
        <f>D53-D196+D223+D237+D272</f>
        <v>0</v>
      </c>
      <c r="E276" s="6">
        <f>E53-E196+E223+E237+E272</f>
        <v>0</v>
      </c>
      <c r="F276" s="6">
        <f>F53-F196+F223+F237+F272</f>
        <v>0</v>
      </c>
      <c r="G276" s="6">
        <f>G53-G196+G223+G237+G272</f>
        <v>0</v>
      </c>
      <c r="H276" s="6">
        <f t="shared" ref="H276:I276" si="158">H53-H196+H223+H237+H272</f>
        <v>0</v>
      </c>
      <c r="I276" s="6">
        <f t="shared" si="158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450000</v>
      </c>
      <c r="D277" s="6">
        <f>D275+D276</f>
        <v>170000</v>
      </c>
      <c r="E277" s="6">
        <f t="shared" ref="E277:I277" si="159">E275+E276</f>
        <v>5000</v>
      </c>
      <c r="F277" s="6">
        <f t="shared" si="159"/>
        <v>35000</v>
      </c>
      <c r="G277" s="6">
        <f t="shared" si="159"/>
        <v>60000</v>
      </c>
      <c r="H277" s="6">
        <f t="shared" si="159"/>
        <v>40000</v>
      </c>
      <c r="I277" s="6">
        <f t="shared" si="159"/>
        <v>140000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60">E279+E280</f>
        <v>5000</v>
      </c>
      <c r="F281" s="6">
        <f t="shared" si="160"/>
        <v>35000</v>
      </c>
      <c r="G281" s="6">
        <f t="shared" si="160"/>
        <v>60000</v>
      </c>
      <c r="H281" s="6">
        <f t="shared" si="160"/>
        <v>40000</v>
      </c>
      <c r="I281" s="6">
        <f t="shared" si="160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0</v>
      </c>
      <c r="D283" s="6">
        <f>D275-D279</f>
        <v>0</v>
      </c>
      <c r="E283" s="6">
        <f t="shared" ref="E283:I283" si="161">E275-E279</f>
        <v>0</v>
      </c>
      <c r="F283" s="6">
        <f t="shared" si="161"/>
        <v>0</v>
      </c>
      <c r="G283" s="6">
        <f t="shared" si="161"/>
        <v>0</v>
      </c>
      <c r="H283" s="6">
        <f t="shared" si="161"/>
        <v>0</v>
      </c>
      <c r="I283" s="6">
        <f t="shared" si="161"/>
        <v>0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0</v>
      </c>
      <c r="D284" s="6">
        <f t="shared" ref="D284:I284" si="162">D276-D280</f>
        <v>0</v>
      </c>
      <c r="E284" s="6">
        <f t="shared" si="162"/>
        <v>0</v>
      </c>
      <c r="F284" s="6">
        <f t="shared" si="162"/>
        <v>0</v>
      </c>
      <c r="G284" s="6">
        <f t="shared" si="162"/>
        <v>0</v>
      </c>
      <c r="H284" s="6">
        <f t="shared" si="162"/>
        <v>0</v>
      </c>
      <c r="I284" s="6">
        <f t="shared" si="162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0</v>
      </c>
      <c r="D285" s="6">
        <f t="shared" ref="D285:I285" si="163">D283+D284</f>
        <v>0</v>
      </c>
      <c r="E285" s="6">
        <f t="shared" si="163"/>
        <v>0</v>
      </c>
      <c r="F285" s="6">
        <f t="shared" si="163"/>
        <v>0</v>
      </c>
      <c r="G285" s="6">
        <f t="shared" si="163"/>
        <v>0</v>
      </c>
      <c r="H285" s="6">
        <f t="shared" si="163"/>
        <v>0</v>
      </c>
      <c r="I285" s="6">
        <f t="shared" si="163"/>
        <v>0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2DDD-484B-478C-85FF-35AB621A8DB1}">
  <dimension ref="A1:L292"/>
  <sheetViews>
    <sheetView topLeftCell="C224" zoomScale="130" zoomScaleNormal="130" workbookViewId="0">
      <selection activeCell="C52" sqref="C52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45" t="s">
        <v>191</v>
      </c>
      <c r="B1" s="45"/>
      <c r="C1" s="45"/>
      <c r="D1" s="45"/>
      <c r="E1" s="45"/>
      <c r="F1" s="45"/>
      <c r="G1" s="45"/>
      <c r="H1" s="45"/>
      <c r="I1" s="45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34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34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34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3309000</v>
      </c>
      <c r="D10" s="17">
        <f>SUM(D13+D16+D19+D22)</f>
        <v>3303000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3309000</v>
      </c>
      <c r="D12" s="17">
        <f t="shared" ref="D12:I12" si="6">D10+D11</f>
        <v>3303000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34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34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34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34">
        <f>SUM(D16:I16)</f>
        <v>3300000</v>
      </c>
      <c r="D16" s="18">
        <v>3300000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34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34">
        <f>C16+C17</f>
        <v>3300000</v>
      </c>
      <c r="D18" s="18">
        <f t="shared" ref="D18:I18" si="8">D16+D17</f>
        <v>3300000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34">
        <f>SUM(D19:I19)</f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34">
        <f>SUM(D20:I20)</f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34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34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34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34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12504674.6</v>
      </c>
      <c r="D25" s="17">
        <f t="shared" si="12"/>
        <v>2033590.55</v>
      </c>
      <c r="E25" s="17">
        <f t="shared" si="12"/>
        <v>1292810</v>
      </c>
      <c r="F25" s="17">
        <f t="shared" si="12"/>
        <v>4178215.45</v>
      </c>
      <c r="G25" s="17">
        <f t="shared" si="12"/>
        <v>1979710</v>
      </c>
      <c r="H25" s="17">
        <f t="shared" si="12"/>
        <v>601705</v>
      </c>
      <c r="I25" s="17">
        <f t="shared" si="12"/>
        <v>2418643.6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0</v>
      </c>
      <c r="D26" s="17">
        <f>D29+D32+D35</f>
        <v>29280</v>
      </c>
      <c r="E26" s="17">
        <f t="shared" si="12"/>
        <v>0</v>
      </c>
      <c r="F26" s="17">
        <f t="shared" si="12"/>
        <v>0</v>
      </c>
      <c r="G26" s="17">
        <f t="shared" si="12"/>
        <v>0</v>
      </c>
      <c r="H26" s="17">
        <f t="shared" si="12"/>
        <v>-30000</v>
      </c>
      <c r="I26" s="17">
        <f t="shared" si="12"/>
        <v>720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12504674.6</v>
      </c>
      <c r="D27" s="17">
        <f t="shared" ref="D27:I27" si="13">D25+D26</f>
        <v>2062870.55</v>
      </c>
      <c r="E27" s="17">
        <f t="shared" si="13"/>
        <v>1292810</v>
      </c>
      <c r="F27" s="17">
        <f t="shared" si="13"/>
        <v>4178215.45</v>
      </c>
      <c r="G27" s="17">
        <f t="shared" si="13"/>
        <v>1979710</v>
      </c>
      <c r="H27" s="17">
        <f t="shared" si="13"/>
        <v>571705</v>
      </c>
      <c r="I27" s="17">
        <f t="shared" si="13"/>
        <v>2419363.6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34">
        <f t="shared" ref="C28:C29" si="14">SUM(D28:I28)</f>
        <v>9604674.5999999996</v>
      </c>
      <c r="D28" s="32">
        <v>630590.55000000005</v>
      </c>
      <c r="E28" s="32">
        <v>1142810</v>
      </c>
      <c r="F28" s="32">
        <v>4178215.45</v>
      </c>
      <c r="G28" s="32">
        <v>866710</v>
      </c>
      <c r="H28" s="32">
        <v>371705</v>
      </c>
      <c r="I28" s="32">
        <v>2414643.6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34">
        <f t="shared" si="14"/>
        <v>0</v>
      </c>
      <c r="D29" s="32">
        <v>29280</v>
      </c>
      <c r="E29" s="32">
        <v>0</v>
      </c>
      <c r="F29" s="32">
        <v>0</v>
      </c>
      <c r="G29" s="32">
        <v>0</v>
      </c>
      <c r="H29" s="32">
        <v>-30000</v>
      </c>
      <c r="I29" s="32">
        <v>720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34">
        <f>SUM(C28:C29)</f>
        <v>9604674.5999999996</v>
      </c>
      <c r="D30" s="18">
        <f t="shared" ref="D30:H30" si="15">SUM(D28:D29)</f>
        <v>659870.55000000005</v>
      </c>
      <c r="E30" s="18">
        <f t="shared" si="15"/>
        <v>1142810</v>
      </c>
      <c r="F30" s="18">
        <f t="shared" si="15"/>
        <v>4178215.45</v>
      </c>
      <c r="G30" s="18">
        <f t="shared" si="15"/>
        <v>866710</v>
      </c>
      <c r="H30" s="18">
        <f t="shared" si="15"/>
        <v>341705</v>
      </c>
      <c r="I30" s="18">
        <f>SUM(I28:I29)</f>
        <v>2415363.6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34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34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34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34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34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34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659000</v>
      </c>
      <c r="D37" s="17">
        <f t="shared" ref="D37:I38" si="20">D40+D43+D46+D49</f>
        <v>26000</v>
      </c>
      <c r="E37" s="17">
        <f t="shared" si="20"/>
        <v>93000</v>
      </c>
      <c r="F37" s="17">
        <f t="shared" si="20"/>
        <v>503000</v>
      </c>
      <c r="G37" s="17">
        <f t="shared" si="20"/>
        <v>22000</v>
      </c>
      <c r="H37" s="17">
        <f t="shared" si="20"/>
        <v>10000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659000</v>
      </c>
      <c r="D39" s="17">
        <f t="shared" ref="D39:I39" si="21">D37+D38</f>
        <v>26000</v>
      </c>
      <c r="E39" s="17">
        <f t="shared" si="21"/>
        <v>93000</v>
      </c>
      <c r="F39" s="17">
        <f t="shared" si="21"/>
        <v>503000</v>
      </c>
      <c r="G39" s="17">
        <f t="shared" si="21"/>
        <v>22000</v>
      </c>
      <c r="H39" s="17">
        <f t="shared" si="21"/>
        <v>10000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34">
        <f>SUM(D40:I40)</f>
        <v>10000</v>
      </c>
      <c r="D40" s="18">
        <v>8000</v>
      </c>
      <c r="E40" s="18">
        <v>0</v>
      </c>
      <c r="F40" s="18">
        <v>0</v>
      </c>
      <c r="G40" s="18">
        <v>2000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34">
        <f t="shared" ref="C41" si="22">SUM(D41:I41)</f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34">
        <f>C40+C41</f>
        <v>10000</v>
      </c>
      <c r="D42" s="18">
        <f>D40+D41</f>
        <v>8000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2000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34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34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34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190</v>
      </c>
      <c r="C46" s="34">
        <f t="shared" ref="C46:C47" si="26">SUM(D46:I46)</f>
        <v>509000</v>
      </c>
      <c r="D46" s="18">
        <v>6000</v>
      </c>
      <c r="E46" s="18">
        <v>3000</v>
      </c>
      <c r="F46" s="18">
        <v>500000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34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34">
        <f>C46+C47</f>
        <v>509000</v>
      </c>
      <c r="D48" s="18">
        <f t="shared" ref="D48:I48" si="27">D46+D47</f>
        <v>6000</v>
      </c>
      <c r="E48" s="18">
        <f t="shared" si="27"/>
        <v>3000</v>
      </c>
      <c r="F48" s="18">
        <f t="shared" si="27"/>
        <v>500000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34">
        <f t="shared" ref="C49:C50" si="28">SUM(D49:I49)</f>
        <v>138000</v>
      </c>
      <c r="D49" s="18">
        <v>12000</v>
      </c>
      <c r="E49" s="18">
        <v>90000</v>
      </c>
      <c r="F49" s="18">
        <v>1000</v>
      </c>
      <c r="G49" s="18">
        <v>20000</v>
      </c>
      <c r="H49" s="18">
        <v>10000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34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34">
        <f>C49+C50</f>
        <v>138000</v>
      </c>
      <c r="D51" s="18">
        <f t="shared" ref="D51:I51" si="29">D49+D50</f>
        <v>12000</v>
      </c>
      <c r="E51" s="18">
        <f t="shared" si="29"/>
        <v>90000</v>
      </c>
      <c r="F51" s="18">
        <f t="shared" si="29"/>
        <v>1000</v>
      </c>
      <c r="G51" s="18">
        <f t="shared" si="29"/>
        <v>20000</v>
      </c>
      <c r="H51" s="18">
        <f t="shared" si="29"/>
        <v>10000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19072674.600000001</v>
      </c>
      <c r="D52" s="6">
        <f t="shared" ref="D52:I52" si="30">D4+D10+D25+D37</f>
        <v>5362590.55</v>
      </c>
      <c r="E52" s="6">
        <f t="shared" si="30"/>
        <v>1385810</v>
      </c>
      <c r="F52" s="6">
        <f t="shared" si="30"/>
        <v>7281215.4500000002</v>
      </c>
      <c r="G52" s="6">
        <f t="shared" si="30"/>
        <v>2007710</v>
      </c>
      <c r="H52" s="6">
        <f t="shared" si="30"/>
        <v>611705</v>
      </c>
      <c r="I52" s="6">
        <f t="shared" si="30"/>
        <v>2423643.6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0</v>
      </c>
      <c r="D53" s="6">
        <f t="shared" si="31"/>
        <v>29280</v>
      </c>
      <c r="E53" s="6">
        <f t="shared" si="31"/>
        <v>0</v>
      </c>
      <c r="F53" s="6">
        <f t="shared" si="31"/>
        <v>0</v>
      </c>
      <c r="G53" s="6">
        <f t="shared" si="31"/>
        <v>0</v>
      </c>
      <c r="H53" s="6">
        <f t="shared" si="31"/>
        <v>-30000</v>
      </c>
      <c r="I53" s="6">
        <f t="shared" si="31"/>
        <v>720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19072674.600000001</v>
      </c>
      <c r="D54" s="6">
        <f t="shared" ref="D54:I54" si="32">D52+D53</f>
        <v>5391870.5499999998</v>
      </c>
      <c r="E54" s="6">
        <f t="shared" si="32"/>
        <v>1385810</v>
      </c>
      <c r="F54" s="6">
        <f t="shared" si="32"/>
        <v>7281215.4500000002</v>
      </c>
      <c r="G54" s="6">
        <f t="shared" si="32"/>
        <v>2007710</v>
      </c>
      <c r="H54" s="6">
        <f t="shared" si="32"/>
        <v>581705</v>
      </c>
      <c r="I54" s="6">
        <f t="shared" si="32"/>
        <v>2424363.6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80000</v>
      </c>
      <c r="D57" s="17">
        <f t="shared" ref="D57:I57" si="33">SUM(D60+D63)</f>
        <v>50500</v>
      </c>
      <c r="E57" s="17">
        <f t="shared" si="33"/>
        <v>5000</v>
      </c>
      <c r="F57" s="17">
        <f t="shared" si="33"/>
        <v>2000</v>
      </c>
      <c r="G57" s="17">
        <f t="shared" si="33"/>
        <v>14000</v>
      </c>
      <c r="H57" s="17">
        <f t="shared" si="33"/>
        <v>3000</v>
      </c>
      <c r="I57" s="17">
        <f t="shared" si="33"/>
        <v>5500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80000</v>
      </c>
      <c r="D59" s="17">
        <f t="shared" ref="D59:I59" si="35">D57+D58</f>
        <v>50500</v>
      </c>
      <c r="E59" s="17">
        <f t="shared" si="35"/>
        <v>5000</v>
      </c>
      <c r="F59" s="17">
        <f t="shared" si="35"/>
        <v>2000</v>
      </c>
      <c r="G59" s="17">
        <f t="shared" si="35"/>
        <v>14000</v>
      </c>
      <c r="H59" s="17">
        <f t="shared" si="35"/>
        <v>3000</v>
      </c>
      <c r="I59" s="17">
        <f t="shared" si="35"/>
        <v>5500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34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34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34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34">
        <f t="shared" ref="C63:C64" si="38">SUM(D63:I63)</f>
        <v>76000</v>
      </c>
      <c r="D63" s="18">
        <v>50000</v>
      </c>
      <c r="E63" s="18">
        <v>5000</v>
      </c>
      <c r="F63" s="18">
        <v>2000</v>
      </c>
      <c r="G63" s="18">
        <v>14000</v>
      </c>
      <c r="H63" s="18">
        <v>3000</v>
      </c>
      <c r="I63" s="18">
        <v>2000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34">
        <f t="shared" si="38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34">
        <f>C63+C64</f>
        <v>76000</v>
      </c>
      <c r="D65" s="18">
        <f t="shared" ref="D65:I65" si="39">D63+D64</f>
        <v>50000</v>
      </c>
      <c r="E65" s="18">
        <f t="shared" si="39"/>
        <v>5000</v>
      </c>
      <c r="F65" s="18">
        <f t="shared" si="39"/>
        <v>2000</v>
      </c>
      <c r="G65" s="18">
        <f t="shared" si="39"/>
        <v>14000</v>
      </c>
      <c r="H65" s="18">
        <f t="shared" si="39"/>
        <v>3000</v>
      </c>
      <c r="I65" s="18">
        <f t="shared" si="39"/>
        <v>2000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5757790.5499999998</v>
      </c>
      <c r="D66" s="17">
        <f t="shared" ref="D66:I67" si="40">D69+D72+D75+D78+D81+D84+D87+D90+D93+D96+D99+D102+D105+D108+D111+D114</f>
        <v>3306490.55</v>
      </c>
      <c r="E66" s="17">
        <f t="shared" si="40"/>
        <v>1217800</v>
      </c>
      <c r="F66" s="17">
        <f t="shared" si="40"/>
        <v>84800</v>
      </c>
      <c r="G66" s="17">
        <f t="shared" si="40"/>
        <v>605200</v>
      </c>
      <c r="H66" s="17">
        <f t="shared" si="40"/>
        <v>305000</v>
      </c>
      <c r="I66" s="17">
        <f t="shared" si="40"/>
        <v>238500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-20720</v>
      </c>
      <c r="D67" s="17">
        <f>D70+D73+D76+D79+D82+D85+D88+D91+D94+D97+D100+D103+D106+D109+D112+D115</f>
        <v>29280</v>
      </c>
      <c r="E67" s="17">
        <f t="shared" si="40"/>
        <v>0</v>
      </c>
      <c r="F67" s="17">
        <f t="shared" si="40"/>
        <v>0</v>
      </c>
      <c r="G67" s="17">
        <f t="shared" si="40"/>
        <v>0</v>
      </c>
      <c r="H67" s="17">
        <f t="shared" si="40"/>
        <v>-30000</v>
      </c>
      <c r="I67" s="17">
        <f t="shared" si="40"/>
        <v>-20000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5737070.5499999998</v>
      </c>
      <c r="D68" s="17">
        <f t="shared" ref="D68:I68" si="41">D66+D67</f>
        <v>3335770.55</v>
      </c>
      <c r="E68" s="17">
        <f t="shared" si="41"/>
        <v>1217800</v>
      </c>
      <c r="F68" s="17">
        <f t="shared" si="41"/>
        <v>84800</v>
      </c>
      <c r="G68" s="17">
        <f t="shared" si="41"/>
        <v>605200</v>
      </c>
      <c r="H68" s="17">
        <f t="shared" si="41"/>
        <v>275000</v>
      </c>
      <c r="I68" s="17">
        <f t="shared" si="41"/>
        <v>218500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34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34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34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34">
        <f t="shared" ref="C72:C115" si="44">SUM(D72:I72)</f>
        <v>8700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2000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34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34">
        <f t="shared" ref="C74:I74" si="45">C72+C73</f>
        <v>8700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2000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34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34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34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34">
        <f t="shared" si="44"/>
        <v>15000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15000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34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34">
        <f t="shared" ref="C80:I80" si="47">C78+C79</f>
        <v>15000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15000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34">
        <f t="shared" si="44"/>
        <v>1101862.5</v>
      </c>
      <c r="D81" s="18">
        <v>856862.5</v>
      </c>
      <c r="E81" s="18">
        <v>25000</v>
      </c>
      <c r="F81" s="18">
        <v>0</v>
      </c>
      <c r="G81" s="18">
        <v>90000</v>
      </c>
      <c r="H81" s="18">
        <v>130000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34">
        <f t="shared" si="44"/>
        <v>-720</v>
      </c>
      <c r="D82" s="18">
        <v>29280</v>
      </c>
      <c r="E82" s="18">
        <v>0</v>
      </c>
      <c r="F82" s="18">
        <v>0</v>
      </c>
      <c r="G82" s="18">
        <v>0</v>
      </c>
      <c r="H82" s="18">
        <v>-30000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34">
        <f t="shared" ref="C83:I83" si="48">C81+C82</f>
        <v>1101142.5</v>
      </c>
      <c r="D83" s="18">
        <f t="shared" si="48"/>
        <v>886142.5</v>
      </c>
      <c r="E83" s="18">
        <f t="shared" si="48"/>
        <v>25000</v>
      </c>
      <c r="F83" s="18">
        <f t="shared" si="48"/>
        <v>0</v>
      </c>
      <c r="G83" s="18">
        <f t="shared" si="48"/>
        <v>90000</v>
      </c>
      <c r="H83" s="18">
        <f t="shared" si="48"/>
        <v>100000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34">
        <f t="shared" si="44"/>
        <v>763128.05</v>
      </c>
      <c r="D84" s="18">
        <v>763128.05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34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34">
        <f t="shared" ref="C86:I86" si="49">C84+C85</f>
        <v>763128.05</v>
      </c>
      <c r="D86" s="18">
        <f t="shared" si="49"/>
        <v>763128.05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34">
        <f t="shared" si="44"/>
        <v>735000</v>
      </c>
      <c r="D87" s="18">
        <v>520000</v>
      </c>
      <c r="E87" s="18">
        <v>15000</v>
      </c>
      <c r="F87" s="18">
        <v>0</v>
      </c>
      <c r="G87" s="18">
        <v>150000</v>
      </c>
      <c r="H87" s="18">
        <v>50000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34">
        <f t="shared" si="44"/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34">
        <f t="shared" ref="C89:I89" si="50">C87+C88</f>
        <v>735000</v>
      </c>
      <c r="D89" s="18">
        <f t="shared" si="50"/>
        <v>520000</v>
      </c>
      <c r="E89" s="18">
        <f t="shared" si="50"/>
        <v>15000</v>
      </c>
      <c r="F89" s="18">
        <f t="shared" si="50"/>
        <v>0</v>
      </c>
      <c r="G89" s="18">
        <f t="shared" si="50"/>
        <v>150000</v>
      </c>
      <c r="H89" s="18">
        <f t="shared" si="50"/>
        <v>50000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34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34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34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34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34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34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34">
        <f t="shared" si="44"/>
        <v>63000</v>
      </c>
      <c r="D96" s="18">
        <v>30000</v>
      </c>
      <c r="E96" s="18">
        <v>2000</v>
      </c>
      <c r="F96" s="18">
        <v>9000</v>
      </c>
      <c r="G96" s="18">
        <v>20000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34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34">
        <f t="shared" ref="C98:I98" si="53">C96+C97</f>
        <v>63000</v>
      </c>
      <c r="D98" s="18">
        <f t="shared" si="53"/>
        <v>30000</v>
      </c>
      <c r="E98" s="18">
        <f t="shared" si="53"/>
        <v>2000</v>
      </c>
      <c r="F98" s="18">
        <f t="shared" si="53"/>
        <v>9000</v>
      </c>
      <c r="G98" s="18">
        <f t="shared" si="53"/>
        <v>20000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34">
        <f t="shared" si="44"/>
        <v>1210000</v>
      </c>
      <c r="D99" s="18">
        <v>920000</v>
      </c>
      <c r="E99" s="18">
        <v>40000</v>
      </c>
      <c r="F99" s="18">
        <v>0</v>
      </c>
      <c r="G99" s="18">
        <v>130000</v>
      </c>
      <c r="H99" s="18">
        <v>120000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34">
        <f t="shared" si="44"/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34">
        <f t="shared" ref="C101:I101" si="54">C99+C100</f>
        <v>1210000</v>
      </c>
      <c r="D101" s="18">
        <f t="shared" si="54"/>
        <v>920000</v>
      </c>
      <c r="E101" s="18">
        <f t="shared" si="54"/>
        <v>40000</v>
      </c>
      <c r="F101" s="18">
        <f t="shared" si="54"/>
        <v>0</v>
      </c>
      <c r="G101" s="18">
        <f t="shared" si="54"/>
        <v>130000</v>
      </c>
      <c r="H101" s="18">
        <f t="shared" si="54"/>
        <v>120000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34">
        <f t="shared" si="44"/>
        <v>1101000</v>
      </c>
      <c r="D102" s="18">
        <v>0</v>
      </c>
      <c r="E102" s="18">
        <v>1100000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34">
        <f t="shared" si="44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34">
        <f t="shared" ref="C104:I104" si="55">C102+C103</f>
        <v>1101000</v>
      </c>
      <c r="D104" s="18">
        <f t="shared" si="55"/>
        <v>0</v>
      </c>
      <c r="E104" s="18">
        <f t="shared" si="55"/>
        <v>1100000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34">
        <f t="shared" si="44"/>
        <v>30600</v>
      </c>
      <c r="D105" s="18">
        <v>15000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9000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34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34">
        <f t="shared" ref="C107:I107" si="56">C105+C106</f>
        <v>30600</v>
      </c>
      <c r="D107" s="18">
        <f t="shared" si="56"/>
        <v>15000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9000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34">
        <f t="shared" si="44"/>
        <v>16000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16000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34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34">
        <f t="shared" ref="C110:I110" si="57">C108+C109</f>
        <v>16000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16000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34">
        <f t="shared" si="44"/>
        <v>235000</v>
      </c>
      <c r="D111" s="18">
        <v>45000</v>
      </c>
      <c r="E111" s="18">
        <v>35000</v>
      </c>
      <c r="F111" s="18">
        <v>65000</v>
      </c>
      <c r="G111" s="18">
        <v>10000</v>
      </c>
      <c r="H111" s="18">
        <v>0</v>
      </c>
      <c r="I111" s="18">
        <v>80000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34">
        <f t="shared" si="44"/>
        <v>-20000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-20000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34">
        <f t="shared" ref="C113:I113" si="58">C111+C112</f>
        <v>215000</v>
      </c>
      <c r="D113" s="18">
        <f t="shared" si="58"/>
        <v>45000</v>
      </c>
      <c r="E113" s="18">
        <f t="shared" si="58"/>
        <v>35000</v>
      </c>
      <c r="F113" s="18">
        <f t="shared" si="58"/>
        <v>65000</v>
      </c>
      <c r="G113" s="18">
        <f t="shared" si="58"/>
        <v>10000</v>
      </c>
      <c r="H113" s="18">
        <f t="shared" si="58"/>
        <v>0</v>
      </c>
      <c r="I113" s="18">
        <f t="shared" si="58"/>
        <v>60000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34">
        <f t="shared" si="44"/>
        <v>356500</v>
      </c>
      <c r="D114" s="18">
        <v>150000</v>
      </c>
      <c r="E114" s="18">
        <v>0</v>
      </c>
      <c r="F114" s="18">
        <v>5000</v>
      </c>
      <c r="G114" s="18">
        <v>200000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34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34">
        <f t="shared" ref="C116:I116" si="59">C114+C115</f>
        <v>356500</v>
      </c>
      <c r="D116" s="18">
        <f t="shared" si="59"/>
        <v>150000</v>
      </c>
      <c r="E116" s="18">
        <f t="shared" si="59"/>
        <v>0</v>
      </c>
      <c r="F116" s="18">
        <f t="shared" si="59"/>
        <v>5000</v>
      </c>
      <c r="G116" s="18">
        <f t="shared" si="59"/>
        <v>200000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171100</v>
      </c>
      <c r="D117" s="17">
        <f t="shared" ref="D117:I118" si="60">D120+D123+D126</f>
        <v>145100</v>
      </c>
      <c r="E117" s="17">
        <f t="shared" si="60"/>
        <v>0</v>
      </c>
      <c r="F117" s="17">
        <f t="shared" si="60"/>
        <v>0</v>
      </c>
      <c r="G117" s="17">
        <f t="shared" si="60"/>
        <v>2000</v>
      </c>
      <c r="H117" s="17">
        <f t="shared" si="60"/>
        <v>0</v>
      </c>
      <c r="I117" s="17">
        <f t="shared" si="60"/>
        <v>24000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0</v>
      </c>
      <c r="D118" s="17">
        <f>D121+D124+D127</f>
        <v>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171100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2000</v>
      </c>
      <c r="H119" s="17">
        <f t="shared" si="61"/>
        <v>0</v>
      </c>
      <c r="I119" s="17">
        <f t="shared" si="61"/>
        <v>24000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34">
        <f t="shared" ref="C120:C127" si="62">SUM(D120:I120)</f>
        <v>151000</v>
      </c>
      <c r="D120" s="18">
        <v>142000</v>
      </c>
      <c r="E120" s="18">
        <v>0</v>
      </c>
      <c r="F120" s="18">
        <v>0</v>
      </c>
      <c r="G120" s="18">
        <v>0</v>
      </c>
      <c r="H120" s="18">
        <v>0</v>
      </c>
      <c r="I120" s="18">
        <v>9000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34">
        <f t="shared" si="62"/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34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34">
        <f t="shared" si="62"/>
        <v>19000</v>
      </c>
      <c r="D123" s="18">
        <v>2000</v>
      </c>
      <c r="E123" s="18">
        <v>0</v>
      </c>
      <c r="F123" s="18">
        <v>0</v>
      </c>
      <c r="G123" s="18">
        <v>2000</v>
      </c>
      <c r="H123" s="18">
        <v>0</v>
      </c>
      <c r="I123" s="18">
        <v>15000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34">
        <f t="shared" si="62"/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34">
        <f t="shared" ref="C125:I125" si="64">C123+C124</f>
        <v>19000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2000</v>
      </c>
      <c r="H125" s="18">
        <f t="shared" si="64"/>
        <v>0</v>
      </c>
      <c r="I125" s="18">
        <f t="shared" si="64"/>
        <v>15000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34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34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34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1879238.6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1879238.6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0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0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1879238.6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1879238.6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34">
        <f t="shared" ref="C132:C133" si="68">SUM(D132:I132)</f>
        <v>1429238.6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1429238.6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34">
        <f t="shared" si="68"/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34">
        <f t="shared" ref="C134:I134" si="69">C132+C133</f>
        <v>1429238.6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1429238.6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34">
        <f t="shared" ref="C135:C136" si="70">SUM(D135:I135)</f>
        <v>400000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400000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34">
        <f t="shared" si="70"/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34">
        <f t="shared" ref="C137:I137" si="71">C135+C136</f>
        <v>400000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400000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34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34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34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34">
        <f t="shared" si="72"/>
        <v>50000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50000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34">
        <f t="shared" si="72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34">
        <f t="shared" ref="C143:I143" si="74">C141+C142</f>
        <v>50000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50000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480140</v>
      </c>
      <c r="D144" s="17">
        <f t="shared" si="75"/>
        <v>269500</v>
      </c>
      <c r="E144" s="17">
        <f t="shared" si="75"/>
        <v>8010</v>
      </c>
      <c r="F144" s="17">
        <f t="shared" si="75"/>
        <v>15010</v>
      </c>
      <c r="G144" s="17">
        <f t="shared" si="75"/>
        <v>133510</v>
      </c>
      <c r="H144" s="17">
        <f t="shared" si="75"/>
        <v>33705</v>
      </c>
      <c r="I144" s="17">
        <f t="shared" si="75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20720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20720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500860</v>
      </c>
      <c r="D146" s="17">
        <f t="shared" ref="D146:I146" si="76">D144+D145</f>
        <v>269500</v>
      </c>
      <c r="E146" s="17">
        <f t="shared" si="76"/>
        <v>8010</v>
      </c>
      <c r="F146" s="17">
        <f t="shared" si="76"/>
        <v>15010</v>
      </c>
      <c r="G146" s="17">
        <f t="shared" si="76"/>
        <v>133510</v>
      </c>
      <c r="H146" s="17">
        <f t="shared" si="76"/>
        <v>33705</v>
      </c>
      <c r="I146" s="17">
        <f t="shared" si="76"/>
        <v>41125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34">
        <f t="shared" ref="C147:C148" si="77">SUM(D147:I147)</f>
        <v>398100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34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34">
        <f t="shared" ref="C149:I149" si="78">C147+C148</f>
        <v>398100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29200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34">
        <f t="shared" ref="C150:C151" si="79">SUM(D150:I150)</f>
        <v>62500</v>
      </c>
      <c r="D150" s="18">
        <v>30000</v>
      </c>
      <c r="E150" s="18">
        <v>3000</v>
      </c>
      <c r="F150" s="18">
        <v>0</v>
      </c>
      <c r="G150" s="18">
        <v>7000</v>
      </c>
      <c r="H150" s="18">
        <v>4500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34">
        <f t="shared" si="79"/>
        <v>20720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20720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34">
        <f t="shared" ref="C152:I152" si="80">C150+C151</f>
        <v>83220</v>
      </c>
      <c r="D152" s="18">
        <f t="shared" si="80"/>
        <v>30000</v>
      </c>
      <c r="E152" s="18">
        <f t="shared" si="80"/>
        <v>3000</v>
      </c>
      <c r="F152" s="18">
        <f t="shared" si="80"/>
        <v>0</v>
      </c>
      <c r="G152" s="18">
        <f t="shared" si="80"/>
        <v>7000</v>
      </c>
      <c r="H152" s="18">
        <f t="shared" si="80"/>
        <v>4500</v>
      </c>
      <c r="I152" s="18">
        <f t="shared" si="80"/>
        <v>38720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34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34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34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34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34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34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34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34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34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34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34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34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7214405.4500000002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7134405.4500000002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0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0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7214405.4500000002</v>
      </c>
      <c r="D170" s="17">
        <f t="shared" ref="D170:I170" si="93">D168+D169</f>
        <v>0</v>
      </c>
      <c r="E170" s="17">
        <f t="shared" si="93"/>
        <v>0</v>
      </c>
      <c r="F170" s="17">
        <f>F168+F169</f>
        <v>7134405.4500000002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34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34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34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34">
        <f t="shared" ref="C174:C175" si="96">SUM(D174:I174)</f>
        <v>6854405.4500000002</v>
      </c>
      <c r="D174" s="18">
        <v>0</v>
      </c>
      <c r="E174" s="18">
        <v>0</v>
      </c>
      <c r="F174" s="18">
        <v>6854405.4500000002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34">
        <f t="shared" si="96"/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34">
        <f>SUM(C174:C175)</f>
        <v>6854405.4500000002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6854405.4500000002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34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34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34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34">
        <f t="shared" ref="C180:C181" si="100">SUM(D180:I180)</f>
        <v>280000</v>
      </c>
      <c r="D180" s="18">
        <v>0</v>
      </c>
      <c r="E180" s="18">
        <v>0</v>
      </c>
      <c r="F180" s="18">
        <v>280000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34">
        <f t="shared" si="100"/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34">
        <f t="shared" ref="C182:I182" si="101">C180+C181</f>
        <v>280000</v>
      </c>
      <c r="D182" s="18">
        <f t="shared" si="101"/>
        <v>0</v>
      </c>
      <c r="E182" s="18">
        <f t="shared" si="101"/>
        <v>0</v>
      </c>
      <c r="F182" s="18">
        <f t="shared" si="101"/>
        <v>280000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34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34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34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34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34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34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34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34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34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18609674.600000001</v>
      </c>
      <c r="D195" s="6">
        <f>D57+D66+D117+D4+D129+D144+D159+D168+D183</f>
        <v>5194590.55</v>
      </c>
      <c r="E195" s="6">
        <f>E57+E66+E117+E4+E129+E144+E159+E168+E183</f>
        <v>1380810</v>
      </c>
      <c r="F195" s="6">
        <f>F57+F66+F117+F129+F144+F159+F168+F183</f>
        <v>7251215.4500000002</v>
      </c>
      <c r="G195" s="6">
        <f>G57+G66+G117+G4+G129+G144+G159+G168+G183</f>
        <v>1947710</v>
      </c>
      <c r="H195" s="6">
        <f>H57+H66+H117+H4+H129+H144+H159+H168+H183</f>
        <v>571705</v>
      </c>
      <c r="I195" s="6">
        <f>I57+I66+I117+I4+I129+I144+I159+I168+I183</f>
        <v>2263643.6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0</v>
      </c>
      <c r="D196" s="6">
        <f>D58+D67+D118+D130+D145+D160+D169+D184</f>
        <v>29280</v>
      </c>
      <c r="E196" s="6">
        <f>E58+E67+E118+E130+E145+E160+E169+E184</f>
        <v>0</v>
      </c>
      <c r="F196" s="6">
        <f>F58+F67+F118+F130+F145+F160+F169+F184</f>
        <v>0</v>
      </c>
      <c r="G196" s="6">
        <f>G58+G67+G118+G130+G145+G160+G169+G184</f>
        <v>0</v>
      </c>
      <c r="H196" s="6">
        <f>H58+H67+H118+H130+H145+H160+H169+H184</f>
        <v>-30000</v>
      </c>
      <c r="I196" s="6">
        <f>I58+I67+I118+I130+I145+I160+I169+I184</f>
        <v>720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18609674.600000001</v>
      </c>
      <c r="D197" s="6">
        <f t="shared" ref="D197:I197" si="110">D195+D196</f>
        <v>5223870.55</v>
      </c>
      <c r="E197" s="6">
        <f t="shared" si="110"/>
        <v>1380810</v>
      </c>
      <c r="F197" s="6">
        <f t="shared" si="110"/>
        <v>7251215.4500000002</v>
      </c>
      <c r="G197" s="6">
        <f t="shared" si="110"/>
        <v>1947710</v>
      </c>
      <c r="H197" s="6">
        <f t="shared" si="110"/>
        <v>541705</v>
      </c>
      <c r="I197" s="6">
        <f t="shared" si="110"/>
        <v>2264363.6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463000</v>
      </c>
      <c r="D199" s="6">
        <f t="shared" si="111"/>
        <v>168000</v>
      </c>
      <c r="E199" s="6">
        <f t="shared" si="111"/>
        <v>5000</v>
      </c>
      <c r="F199" s="6">
        <f t="shared" si="111"/>
        <v>30000</v>
      </c>
      <c r="G199" s="6">
        <f t="shared" si="111"/>
        <v>60000</v>
      </c>
      <c r="H199" s="6">
        <f t="shared" si="111"/>
        <v>40000</v>
      </c>
      <c r="I199" s="6">
        <f t="shared" si="111"/>
        <v>160000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463000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30000</v>
      </c>
      <c r="G201" s="6">
        <f t="shared" si="112"/>
        <v>60000</v>
      </c>
      <c r="H201" s="6">
        <f t="shared" si="112"/>
        <v>40000</v>
      </c>
      <c r="I201" s="6">
        <f t="shared" si="112"/>
        <v>160000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/>
      <c r="D203" s="6"/>
      <c r="E203" s="6"/>
      <c r="F203" s="6"/>
      <c r="G203" s="6"/>
      <c r="H203" s="6"/>
      <c r="I203" s="6"/>
      <c r="J203" s="29"/>
      <c r="K203" s="29"/>
      <c r="L203" s="29"/>
    </row>
    <row r="204" spans="1:12" s="3" customFormat="1" ht="30" customHeight="1" x14ac:dyDescent="0.25">
      <c r="A204" s="15" t="s">
        <v>117</v>
      </c>
      <c r="B204" s="16" t="s">
        <v>70</v>
      </c>
      <c r="C204" s="17">
        <f>SUM(C207)</f>
        <v>7000</v>
      </c>
      <c r="D204" s="17">
        <f t="shared" ref="D204:I204" si="113">SUM(D207)</f>
        <v>2000</v>
      </c>
      <c r="E204" s="17">
        <f t="shared" si="113"/>
        <v>0</v>
      </c>
      <c r="F204" s="17">
        <f t="shared" si="113"/>
        <v>5000</v>
      </c>
      <c r="G204" s="17">
        <f t="shared" si="113"/>
        <v>0</v>
      </c>
      <c r="H204" s="17">
        <f t="shared" si="113"/>
        <v>0</v>
      </c>
      <c r="I204" s="17">
        <f t="shared" si="113"/>
        <v>0</v>
      </c>
      <c r="J204" s="29"/>
      <c r="K204" s="29"/>
      <c r="L204" s="29"/>
    </row>
    <row r="205" spans="1:12" s="3" customFormat="1" ht="30" customHeight="1" x14ac:dyDescent="0.25">
      <c r="A205" s="15"/>
      <c r="B205" s="24" t="s">
        <v>183</v>
      </c>
      <c r="C205" s="17">
        <f>C208</f>
        <v>0</v>
      </c>
      <c r="D205" s="17">
        <f t="shared" ref="D205:I205" si="114">D208</f>
        <v>0</v>
      </c>
      <c r="E205" s="17">
        <f t="shared" si="114"/>
        <v>0</v>
      </c>
      <c r="F205" s="17">
        <f t="shared" si="114"/>
        <v>0</v>
      </c>
      <c r="G205" s="17">
        <f t="shared" si="114"/>
        <v>0</v>
      </c>
      <c r="H205" s="17">
        <f t="shared" si="114"/>
        <v>0</v>
      </c>
      <c r="I205" s="17">
        <f t="shared" si="114"/>
        <v>0</v>
      </c>
      <c r="J205" s="29"/>
      <c r="K205" s="29"/>
      <c r="L205" s="29"/>
    </row>
    <row r="206" spans="1:12" s="3" customFormat="1" ht="30" customHeight="1" x14ac:dyDescent="0.25">
      <c r="A206" s="15"/>
      <c r="B206" s="24" t="s">
        <v>184</v>
      </c>
      <c r="C206" s="17">
        <f>C204+C205</f>
        <v>7000</v>
      </c>
      <c r="D206" s="17">
        <f t="shared" ref="D206:I206" si="115">D204+D205</f>
        <v>2000</v>
      </c>
      <c r="E206" s="17">
        <f t="shared" si="115"/>
        <v>0</v>
      </c>
      <c r="F206" s="17">
        <f t="shared" si="115"/>
        <v>5000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7" t="s">
        <v>131</v>
      </c>
      <c r="B207" s="4" t="s">
        <v>71</v>
      </c>
      <c r="C207" s="34">
        <f t="shared" ref="C207:C208" si="116">SUM(D207:I207)</f>
        <v>7000</v>
      </c>
      <c r="D207" s="18">
        <v>2000</v>
      </c>
      <c r="E207" s="18">
        <v>0</v>
      </c>
      <c r="F207" s="18">
        <v>5000</v>
      </c>
      <c r="G207" s="18">
        <v>0</v>
      </c>
      <c r="H207" s="18">
        <v>0</v>
      </c>
      <c r="I207" s="18">
        <v>0</v>
      </c>
      <c r="J207" s="29"/>
      <c r="K207" s="29"/>
      <c r="L207" s="29"/>
    </row>
    <row r="208" spans="1:12" s="3" customFormat="1" ht="30" customHeight="1" x14ac:dyDescent="0.25">
      <c r="A208" s="7"/>
      <c r="B208" s="26" t="s">
        <v>183</v>
      </c>
      <c r="C208" s="34">
        <f t="shared" si="116"/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/>
      <c r="K208" s="29"/>
      <c r="L208" s="29"/>
    </row>
    <row r="209" spans="1:12" s="3" customFormat="1" ht="30" customHeight="1" x14ac:dyDescent="0.25">
      <c r="A209" s="7"/>
      <c r="B209" s="26" t="s">
        <v>184</v>
      </c>
      <c r="C209" s="34">
        <f t="shared" ref="C209:I209" si="117">C207+C208</f>
        <v>7000</v>
      </c>
      <c r="D209" s="18">
        <f t="shared" si="117"/>
        <v>2000</v>
      </c>
      <c r="E209" s="18">
        <f t="shared" si="117"/>
        <v>0</v>
      </c>
      <c r="F209" s="18">
        <f t="shared" si="117"/>
        <v>5000</v>
      </c>
      <c r="G209" s="18">
        <f t="shared" si="117"/>
        <v>0</v>
      </c>
      <c r="H209" s="18">
        <f t="shared" si="117"/>
        <v>0</v>
      </c>
      <c r="I209" s="18">
        <f t="shared" si="117"/>
        <v>0</v>
      </c>
      <c r="J209" s="29"/>
      <c r="K209" s="29"/>
      <c r="L209" s="29"/>
    </row>
    <row r="210" spans="1:12" s="3" customFormat="1" ht="30" customHeight="1" x14ac:dyDescent="0.25">
      <c r="A210" s="15" t="s">
        <v>115</v>
      </c>
      <c r="B210" s="16" t="s">
        <v>72</v>
      </c>
      <c r="C210" s="17">
        <f>C213+C216+C219</f>
        <v>20000</v>
      </c>
      <c r="D210" s="17">
        <f t="shared" ref="D210:I211" si="118">D213+D216+D219</f>
        <v>0</v>
      </c>
      <c r="E210" s="17">
        <f t="shared" si="118"/>
        <v>0</v>
      </c>
      <c r="F210" s="17">
        <f t="shared" si="118"/>
        <v>0</v>
      </c>
      <c r="G210" s="17">
        <f t="shared" si="118"/>
        <v>0</v>
      </c>
      <c r="H210" s="17">
        <f t="shared" si="118"/>
        <v>0</v>
      </c>
      <c r="I210" s="17">
        <f t="shared" si="118"/>
        <v>20000</v>
      </c>
      <c r="J210" s="29"/>
      <c r="K210" s="29"/>
      <c r="L210" s="29"/>
    </row>
    <row r="211" spans="1:12" s="3" customFormat="1" ht="30" customHeight="1" x14ac:dyDescent="0.25">
      <c r="A211" s="15"/>
      <c r="B211" s="24" t="s">
        <v>183</v>
      </c>
      <c r="C211" s="17">
        <f>C214+C217+C220</f>
        <v>0</v>
      </c>
      <c r="D211" s="17">
        <f t="shared" si="118"/>
        <v>0</v>
      </c>
      <c r="E211" s="17">
        <f t="shared" si="118"/>
        <v>0</v>
      </c>
      <c r="F211" s="17">
        <f t="shared" si="118"/>
        <v>0</v>
      </c>
      <c r="G211" s="17">
        <f t="shared" si="118"/>
        <v>0</v>
      </c>
      <c r="H211" s="17">
        <f t="shared" si="118"/>
        <v>0</v>
      </c>
      <c r="I211" s="17">
        <f t="shared" si="118"/>
        <v>0</v>
      </c>
      <c r="J211" s="29"/>
      <c r="K211" s="29"/>
      <c r="L211" s="29"/>
    </row>
    <row r="212" spans="1:12" s="3" customFormat="1" ht="30" customHeight="1" x14ac:dyDescent="0.25">
      <c r="A212" s="15"/>
      <c r="B212" s="24" t="s">
        <v>184</v>
      </c>
      <c r="C212" s="17">
        <f t="shared" ref="C212:I212" si="119">C210+C211</f>
        <v>20000</v>
      </c>
      <c r="D212" s="17">
        <f t="shared" si="119"/>
        <v>0</v>
      </c>
      <c r="E212" s="17">
        <f t="shared" si="119"/>
        <v>0</v>
      </c>
      <c r="F212" s="17">
        <f t="shared" si="119"/>
        <v>0</v>
      </c>
      <c r="G212" s="17">
        <f t="shared" si="119"/>
        <v>0</v>
      </c>
      <c r="H212" s="17">
        <f t="shared" si="119"/>
        <v>0</v>
      </c>
      <c r="I212" s="17">
        <f t="shared" si="119"/>
        <v>20000</v>
      </c>
      <c r="J212" s="29"/>
      <c r="K212" s="29"/>
      <c r="L212" s="29"/>
    </row>
    <row r="213" spans="1:12" s="3" customFormat="1" ht="30" customHeight="1" x14ac:dyDescent="0.25">
      <c r="A213" s="7" t="s">
        <v>173</v>
      </c>
      <c r="B213" s="4" t="s">
        <v>73</v>
      </c>
      <c r="C213" s="34">
        <f t="shared" ref="C213:C214" si="120">SUM(D213:I213)</f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/>
      <c r="K213" s="29"/>
      <c r="L213" s="29"/>
    </row>
    <row r="214" spans="1:12" s="3" customFormat="1" ht="30" customHeight="1" x14ac:dyDescent="0.25">
      <c r="A214" s="7"/>
      <c r="B214" s="26" t="s">
        <v>183</v>
      </c>
      <c r="C214" s="34">
        <f t="shared" si="120"/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/>
      <c r="K214" s="29"/>
      <c r="L214" s="29"/>
    </row>
    <row r="215" spans="1:12" s="3" customFormat="1" ht="30" customHeight="1" x14ac:dyDescent="0.25">
      <c r="A215" s="7"/>
      <c r="B215" s="26" t="s">
        <v>184</v>
      </c>
      <c r="C215" s="34">
        <f t="shared" ref="C215:I215" si="121">C213+C214</f>
        <v>0</v>
      </c>
      <c r="D215" s="18">
        <f t="shared" si="121"/>
        <v>0</v>
      </c>
      <c r="E215" s="18">
        <f t="shared" si="121"/>
        <v>0</v>
      </c>
      <c r="F215" s="18">
        <f t="shared" si="121"/>
        <v>0</v>
      </c>
      <c r="G215" s="18">
        <f t="shared" si="121"/>
        <v>0</v>
      </c>
      <c r="H215" s="18">
        <f t="shared" si="121"/>
        <v>0</v>
      </c>
      <c r="I215" s="18">
        <f t="shared" si="121"/>
        <v>0</v>
      </c>
      <c r="J215" s="29"/>
      <c r="K215" s="29"/>
      <c r="L215" s="29"/>
    </row>
    <row r="216" spans="1:12" s="3" customFormat="1" ht="30" customHeight="1" x14ac:dyDescent="0.25">
      <c r="A216" s="7" t="s">
        <v>174</v>
      </c>
      <c r="B216" s="4" t="s">
        <v>74</v>
      </c>
      <c r="C216" s="34">
        <f t="shared" ref="C216:C217" si="122">SUM(D216:I216)</f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183</v>
      </c>
      <c r="C217" s="34">
        <f t="shared" si="122"/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/>
      <c r="K217" s="29"/>
      <c r="L217" s="29"/>
    </row>
    <row r="218" spans="1:12" s="3" customFormat="1" ht="30" customHeight="1" x14ac:dyDescent="0.25">
      <c r="A218" s="7"/>
      <c r="B218" s="26" t="s">
        <v>184</v>
      </c>
      <c r="C218" s="34">
        <f t="shared" ref="C218:I218" si="123">C216+C217</f>
        <v>0</v>
      </c>
      <c r="D218" s="18">
        <f t="shared" si="123"/>
        <v>0</v>
      </c>
      <c r="E218" s="18">
        <f t="shared" si="123"/>
        <v>0</v>
      </c>
      <c r="F218" s="18">
        <f t="shared" si="123"/>
        <v>0</v>
      </c>
      <c r="G218" s="18">
        <f t="shared" si="123"/>
        <v>0</v>
      </c>
      <c r="H218" s="18">
        <f t="shared" si="123"/>
        <v>0</v>
      </c>
      <c r="I218" s="18">
        <f t="shared" si="123"/>
        <v>0</v>
      </c>
      <c r="J218" s="29"/>
      <c r="K218" s="29"/>
      <c r="L218" s="29"/>
    </row>
    <row r="219" spans="1:12" s="3" customFormat="1" ht="30" customHeight="1" x14ac:dyDescent="0.25">
      <c r="A219" s="7" t="s">
        <v>175</v>
      </c>
      <c r="B219" s="4" t="s">
        <v>75</v>
      </c>
      <c r="C219" s="34">
        <f t="shared" ref="C219:C220" si="124">SUM(D219:I219)</f>
        <v>20000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20000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183</v>
      </c>
      <c r="C220" s="34">
        <f t="shared" si="124"/>
        <v>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/>
      <c r="K220" s="29"/>
      <c r="L220" s="29"/>
    </row>
    <row r="221" spans="1:12" s="3" customFormat="1" ht="30" customHeight="1" x14ac:dyDescent="0.25">
      <c r="A221" s="7"/>
      <c r="B221" s="26" t="s">
        <v>184</v>
      </c>
      <c r="C221" s="34">
        <f t="shared" ref="C221:I221" si="125">C219+C220</f>
        <v>20000</v>
      </c>
      <c r="D221" s="18">
        <f t="shared" si="125"/>
        <v>0</v>
      </c>
      <c r="E221" s="18">
        <f t="shared" si="125"/>
        <v>0</v>
      </c>
      <c r="F221" s="18">
        <f t="shared" si="125"/>
        <v>0</v>
      </c>
      <c r="G221" s="18">
        <f t="shared" si="125"/>
        <v>0</v>
      </c>
      <c r="H221" s="18">
        <f t="shared" si="125"/>
        <v>0</v>
      </c>
      <c r="I221" s="18">
        <f t="shared" si="125"/>
        <v>20000</v>
      </c>
      <c r="J221" s="29"/>
      <c r="K221" s="29"/>
      <c r="L221" s="29"/>
    </row>
    <row r="222" spans="1:12" s="3" customFormat="1" ht="30" customHeight="1" x14ac:dyDescent="0.25">
      <c r="A222" s="5" t="s">
        <v>24</v>
      </c>
      <c r="B222" s="5" t="s">
        <v>69</v>
      </c>
      <c r="C222" s="6">
        <f t="shared" ref="C222:I223" si="126">C204-C210</f>
        <v>-13000</v>
      </c>
      <c r="D222" s="6">
        <f t="shared" si="126"/>
        <v>2000</v>
      </c>
      <c r="E222" s="6">
        <f t="shared" si="126"/>
        <v>0</v>
      </c>
      <c r="F222" s="6">
        <f t="shared" si="126"/>
        <v>5000</v>
      </c>
      <c r="G222" s="6">
        <f t="shared" si="126"/>
        <v>0</v>
      </c>
      <c r="H222" s="6">
        <f t="shared" si="126"/>
        <v>0</v>
      </c>
      <c r="I222" s="6">
        <f t="shared" si="126"/>
        <v>-20000</v>
      </c>
      <c r="J222" s="29"/>
      <c r="K222" s="29"/>
      <c r="L222" s="29"/>
    </row>
    <row r="223" spans="1:12" s="3" customFormat="1" ht="30" customHeight="1" x14ac:dyDescent="0.25">
      <c r="A223" s="5"/>
      <c r="B223" s="25" t="s">
        <v>183</v>
      </c>
      <c r="C223" s="6">
        <f t="shared" si="126"/>
        <v>0</v>
      </c>
      <c r="D223" s="6">
        <f t="shared" si="126"/>
        <v>0</v>
      </c>
      <c r="E223" s="6">
        <f t="shared" si="126"/>
        <v>0</v>
      </c>
      <c r="F223" s="6">
        <f t="shared" si="126"/>
        <v>0</v>
      </c>
      <c r="G223" s="6">
        <f t="shared" si="126"/>
        <v>0</v>
      </c>
      <c r="H223" s="6">
        <f t="shared" si="126"/>
        <v>0</v>
      </c>
      <c r="I223" s="6">
        <f t="shared" si="126"/>
        <v>0</v>
      </c>
      <c r="J223" s="29"/>
      <c r="K223" s="29"/>
      <c r="L223" s="29"/>
    </row>
    <row r="224" spans="1:12" s="3" customFormat="1" ht="30" customHeight="1" x14ac:dyDescent="0.25">
      <c r="A224" s="5"/>
      <c r="B224" s="25" t="s">
        <v>184</v>
      </c>
      <c r="C224" s="6">
        <f>C222+C223</f>
        <v>-13000</v>
      </c>
      <c r="D224" s="6">
        <f t="shared" ref="D224:I224" si="127">D222+D223</f>
        <v>2000</v>
      </c>
      <c r="E224" s="6">
        <f t="shared" si="127"/>
        <v>0</v>
      </c>
      <c r="F224" s="6">
        <f t="shared" si="127"/>
        <v>5000</v>
      </c>
      <c r="G224" s="6">
        <f t="shared" si="127"/>
        <v>0</v>
      </c>
      <c r="H224" s="6">
        <f t="shared" si="127"/>
        <v>0</v>
      </c>
      <c r="I224" s="6">
        <f t="shared" si="127"/>
        <v>-20000</v>
      </c>
      <c r="J224" s="29"/>
      <c r="K224" s="29"/>
      <c r="L224" s="29"/>
    </row>
    <row r="225" spans="1:12" s="44" customFormat="1" ht="9.75" customHeight="1" x14ac:dyDescent="0.25">
      <c r="A225" s="40"/>
      <c r="B225" s="41"/>
      <c r="C225" s="42"/>
      <c r="D225" s="42"/>
      <c r="E225" s="42"/>
      <c r="F225" s="42"/>
      <c r="G225" s="42"/>
      <c r="H225" s="42"/>
      <c r="I225" s="42"/>
      <c r="J225" s="43"/>
      <c r="K225" s="43"/>
      <c r="L225" s="43"/>
    </row>
    <row r="226" spans="1:12" s="3" customFormat="1" ht="30" customHeight="1" x14ac:dyDescent="0.25">
      <c r="A226" s="5" t="s">
        <v>25</v>
      </c>
      <c r="B226" s="5" t="s">
        <v>76</v>
      </c>
      <c r="C226" s="6"/>
      <c r="D226" s="6"/>
      <c r="E226" s="6"/>
      <c r="F226" s="6"/>
      <c r="G226" s="6"/>
      <c r="H226" s="6"/>
      <c r="I226" s="6"/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34">
        <f>C230-C233</f>
        <v>0</v>
      </c>
      <c r="D227" s="18">
        <f t="shared" ref="D227:I228" si="128">D230-D233</f>
        <v>0</v>
      </c>
      <c r="E227" s="18">
        <f t="shared" si="128"/>
        <v>0</v>
      </c>
      <c r="F227" s="18">
        <f t="shared" si="128"/>
        <v>0</v>
      </c>
      <c r="G227" s="18">
        <f t="shared" si="128"/>
        <v>0</v>
      </c>
      <c r="H227" s="18">
        <f t="shared" si="128"/>
        <v>0</v>
      </c>
      <c r="I227" s="18">
        <f t="shared" si="128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34">
        <f>C231-C234</f>
        <v>0</v>
      </c>
      <c r="D228" s="18">
        <f t="shared" si="128"/>
        <v>0</v>
      </c>
      <c r="E228" s="18">
        <f t="shared" si="128"/>
        <v>0</v>
      </c>
      <c r="F228" s="18">
        <f t="shared" si="128"/>
        <v>0</v>
      </c>
      <c r="G228" s="18">
        <f t="shared" si="128"/>
        <v>0</v>
      </c>
      <c r="H228" s="18">
        <f t="shared" si="128"/>
        <v>0</v>
      </c>
      <c r="I228" s="18">
        <f t="shared" si="128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34">
        <f>C227+C228</f>
        <v>0</v>
      </c>
      <c r="D229" s="18">
        <f t="shared" ref="D229:I229" si="129">D227+D228</f>
        <v>0</v>
      </c>
      <c r="E229" s="18">
        <f t="shared" si="129"/>
        <v>0</v>
      </c>
      <c r="F229" s="18">
        <f t="shared" si="129"/>
        <v>0</v>
      </c>
      <c r="G229" s="18">
        <f t="shared" si="129"/>
        <v>0</v>
      </c>
      <c r="H229" s="18">
        <f t="shared" si="129"/>
        <v>0</v>
      </c>
      <c r="I229" s="18">
        <f t="shared" si="129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34">
        <f t="shared" ref="C230:C231" si="130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34">
        <f t="shared" si="130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34">
        <f t="shared" ref="C232:I232" si="131">C230+C231</f>
        <v>0</v>
      </c>
      <c r="D232" s="18">
        <f t="shared" si="131"/>
        <v>0</v>
      </c>
      <c r="E232" s="18">
        <f t="shared" si="131"/>
        <v>0</v>
      </c>
      <c r="F232" s="18">
        <f t="shared" si="131"/>
        <v>0</v>
      </c>
      <c r="G232" s="18">
        <f t="shared" si="131"/>
        <v>0</v>
      </c>
      <c r="H232" s="18">
        <f t="shared" si="131"/>
        <v>0</v>
      </c>
      <c r="I232" s="18">
        <f t="shared" si="131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34">
        <f t="shared" ref="C233:C234" si="132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34">
        <f t="shared" si="132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34">
        <f t="shared" ref="C235:I235" si="133">C233+C234</f>
        <v>0</v>
      </c>
      <c r="D235" s="18">
        <f t="shared" si="133"/>
        <v>0</v>
      </c>
      <c r="E235" s="18">
        <f t="shared" si="133"/>
        <v>0</v>
      </c>
      <c r="F235" s="18">
        <f t="shared" si="133"/>
        <v>0</v>
      </c>
      <c r="G235" s="18">
        <f t="shared" si="133"/>
        <v>0</v>
      </c>
      <c r="H235" s="18">
        <f t="shared" si="133"/>
        <v>0</v>
      </c>
      <c r="I235" s="18">
        <f t="shared" si="133"/>
        <v>0</v>
      </c>
      <c r="J235" s="29"/>
      <c r="K235" s="29"/>
      <c r="L235" s="29"/>
    </row>
    <row r="236" spans="1:12" s="3" customFormat="1" ht="30" customHeight="1" x14ac:dyDescent="0.25">
      <c r="A236" s="5" t="s">
        <v>25</v>
      </c>
      <c r="B236" s="5" t="s">
        <v>76</v>
      </c>
      <c r="C236" s="6">
        <f>C230-C233</f>
        <v>0</v>
      </c>
      <c r="D236" s="6">
        <f t="shared" ref="D236:I236" si="134">D230-D233</f>
        <v>0</v>
      </c>
      <c r="E236" s="6">
        <f t="shared" si="134"/>
        <v>0</v>
      </c>
      <c r="F236" s="6">
        <f t="shared" si="134"/>
        <v>0</v>
      </c>
      <c r="G236" s="6">
        <f t="shared" si="134"/>
        <v>0</v>
      </c>
      <c r="H236" s="6">
        <f t="shared" si="134"/>
        <v>0</v>
      </c>
      <c r="I236" s="6">
        <f t="shared" si="134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>C228</f>
        <v>0</v>
      </c>
      <c r="D237" s="6">
        <f t="shared" ref="D237:I237" si="135">D228</f>
        <v>0</v>
      </c>
      <c r="E237" s="6">
        <f t="shared" si="135"/>
        <v>0</v>
      </c>
      <c r="F237" s="6">
        <f t="shared" si="135"/>
        <v>0</v>
      </c>
      <c r="G237" s="6">
        <f t="shared" si="135"/>
        <v>0</v>
      </c>
      <c r="H237" s="6">
        <f t="shared" si="135"/>
        <v>0</v>
      </c>
      <c r="I237" s="6">
        <f t="shared" si="135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6">D236+D237</f>
        <v>0</v>
      </c>
      <c r="E238" s="6">
        <f t="shared" si="136"/>
        <v>0</v>
      </c>
      <c r="F238" s="6">
        <f t="shared" si="136"/>
        <v>0</v>
      </c>
      <c r="G238" s="6">
        <f t="shared" si="136"/>
        <v>0</v>
      </c>
      <c r="H238" s="6">
        <f t="shared" si="136"/>
        <v>0</v>
      </c>
      <c r="I238" s="6">
        <f t="shared" si="136"/>
        <v>0</v>
      </c>
      <c r="J238" s="29"/>
      <c r="K238" s="29"/>
      <c r="L238" s="29"/>
    </row>
    <row r="239" spans="1:12" s="44" customFormat="1" ht="9.75" customHeight="1" x14ac:dyDescent="0.25">
      <c r="A239" s="40"/>
      <c r="B239" s="41"/>
      <c r="C239" s="42"/>
      <c r="D239" s="42"/>
      <c r="E239" s="42"/>
      <c r="F239" s="42"/>
      <c r="G239" s="42"/>
      <c r="H239" s="42"/>
      <c r="I239" s="42"/>
      <c r="J239" s="43"/>
      <c r="K239" s="43"/>
      <c r="L239" s="43"/>
    </row>
    <row r="240" spans="1:12" s="3" customFormat="1" ht="30" customHeight="1" x14ac:dyDescent="0.25">
      <c r="A240" s="5" t="s">
        <v>80</v>
      </c>
      <c r="B240" s="5" t="s">
        <v>81</v>
      </c>
      <c r="C240" s="6"/>
      <c r="D240" s="6"/>
      <c r="E240" s="6"/>
      <c r="F240" s="6"/>
      <c r="G240" s="6"/>
      <c r="H240" s="6"/>
      <c r="I240" s="6"/>
      <c r="J240" s="29"/>
      <c r="K240" s="29"/>
      <c r="L240" s="29"/>
    </row>
    <row r="241" spans="1:12" s="3" customFormat="1" ht="30" customHeight="1" x14ac:dyDescent="0.25">
      <c r="A241" s="15" t="s">
        <v>118</v>
      </c>
      <c r="B241" s="16" t="s">
        <v>82</v>
      </c>
      <c r="C241" s="17">
        <f>C244+C247+C250+C253</f>
        <v>0</v>
      </c>
      <c r="D241" s="17">
        <f t="shared" ref="D241:I242" si="137">D244+D247+D250+D253</f>
        <v>0</v>
      </c>
      <c r="E241" s="17">
        <f t="shared" si="137"/>
        <v>0</v>
      </c>
      <c r="F241" s="17">
        <f t="shared" si="137"/>
        <v>0</v>
      </c>
      <c r="G241" s="17">
        <f t="shared" si="137"/>
        <v>0</v>
      </c>
      <c r="H241" s="17">
        <f t="shared" si="137"/>
        <v>0</v>
      </c>
      <c r="I241" s="17">
        <f t="shared" si="137"/>
        <v>0</v>
      </c>
      <c r="J241" s="29"/>
      <c r="K241" s="29"/>
      <c r="L241" s="29"/>
    </row>
    <row r="242" spans="1:12" s="3" customFormat="1" ht="30" customHeight="1" x14ac:dyDescent="0.25">
      <c r="A242" s="15"/>
      <c r="B242" s="24" t="s">
        <v>183</v>
      </c>
      <c r="C242" s="17">
        <f>C245+C248+C251+C254</f>
        <v>0</v>
      </c>
      <c r="D242" s="17">
        <f t="shared" si="137"/>
        <v>0</v>
      </c>
      <c r="E242" s="17">
        <f t="shared" si="137"/>
        <v>0</v>
      </c>
      <c r="F242" s="17">
        <f t="shared" si="137"/>
        <v>0</v>
      </c>
      <c r="G242" s="17">
        <f t="shared" si="137"/>
        <v>0</v>
      </c>
      <c r="H242" s="17">
        <f t="shared" si="137"/>
        <v>0</v>
      </c>
      <c r="I242" s="17">
        <f t="shared" si="137"/>
        <v>0</v>
      </c>
      <c r="J242" s="29"/>
      <c r="K242" s="29"/>
      <c r="L242" s="29"/>
    </row>
    <row r="243" spans="1:12" s="3" customFormat="1" ht="30" customHeight="1" x14ac:dyDescent="0.25">
      <c r="A243" s="15"/>
      <c r="B243" s="24" t="s">
        <v>184</v>
      </c>
      <c r="C243" s="17">
        <f>C241+C242</f>
        <v>0</v>
      </c>
      <c r="D243" s="17">
        <f t="shared" ref="D243:I243" si="138">D241+D242</f>
        <v>0</v>
      </c>
      <c r="E243" s="17">
        <f t="shared" si="138"/>
        <v>0</v>
      </c>
      <c r="F243" s="17">
        <f t="shared" si="138"/>
        <v>0</v>
      </c>
      <c r="G243" s="17">
        <f t="shared" si="138"/>
        <v>0</v>
      </c>
      <c r="H243" s="17">
        <f t="shared" si="138"/>
        <v>0</v>
      </c>
      <c r="I243" s="17">
        <f t="shared" si="138"/>
        <v>0</v>
      </c>
      <c r="J243" s="29"/>
      <c r="K243" s="29"/>
      <c r="L243" s="29"/>
    </row>
    <row r="244" spans="1:12" s="3" customFormat="1" ht="30" customHeight="1" x14ac:dyDescent="0.25">
      <c r="A244" s="7" t="s">
        <v>132</v>
      </c>
      <c r="B244" s="4" t="s">
        <v>83</v>
      </c>
      <c r="C244" s="34">
        <f t="shared" ref="C244:C245" si="139">SUM(D244:I244)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/>
      <c r="B245" s="26" t="s">
        <v>183</v>
      </c>
      <c r="C245" s="34">
        <f t="shared" si="139"/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184</v>
      </c>
      <c r="C246" s="34">
        <f t="shared" ref="C246" si="140">C244+C245</f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 t="s">
        <v>133</v>
      </c>
      <c r="B247" s="4" t="s">
        <v>84</v>
      </c>
      <c r="C247" s="34">
        <f t="shared" ref="C247:C248" si="141">SUM(D247:I247)</f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/>
      <c r="K247" s="29"/>
      <c r="L247" s="29"/>
    </row>
    <row r="248" spans="1:12" s="3" customFormat="1" ht="30" customHeight="1" x14ac:dyDescent="0.25">
      <c r="A248" s="7"/>
      <c r="B248" s="26" t="s">
        <v>183</v>
      </c>
      <c r="C248" s="34">
        <f t="shared" si="141"/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184</v>
      </c>
      <c r="C249" s="34">
        <f t="shared" ref="C249" si="142">C247+C248</f>
        <v>0</v>
      </c>
      <c r="D249" s="18">
        <f>D247+D248</f>
        <v>0</v>
      </c>
      <c r="E249" s="18">
        <f t="shared" ref="E249:I249" si="143">E247+E248</f>
        <v>0</v>
      </c>
      <c r="F249" s="18">
        <f t="shared" si="143"/>
        <v>0</v>
      </c>
      <c r="G249" s="18">
        <f t="shared" si="143"/>
        <v>0</v>
      </c>
      <c r="H249" s="18">
        <f t="shared" si="143"/>
        <v>0</v>
      </c>
      <c r="I249" s="18">
        <f t="shared" si="143"/>
        <v>0</v>
      </c>
      <c r="J249" s="29"/>
      <c r="K249" s="29"/>
      <c r="L249" s="29"/>
    </row>
    <row r="250" spans="1:12" s="3" customFormat="1" ht="30" customHeight="1" x14ac:dyDescent="0.25">
      <c r="A250" s="7" t="s">
        <v>134</v>
      </c>
      <c r="B250" s="4" t="s">
        <v>85</v>
      </c>
      <c r="C250" s="34">
        <f t="shared" ref="C250:C251" si="144">SUM(D250:I250)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/>
      <c r="B251" s="26" t="s">
        <v>183</v>
      </c>
      <c r="C251" s="34">
        <f t="shared" si="144"/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184</v>
      </c>
      <c r="C252" s="34">
        <f t="shared" ref="C252" si="145">C250+C251</f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 t="s">
        <v>135</v>
      </c>
      <c r="B253" s="4" t="s">
        <v>86</v>
      </c>
      <c r="C253" s="34">
        <f t="shared" ref="C253:C254" si="146">SUM(D253:I253)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7"/>
      <c r="B254" s="26" t="s">
        <v>183</v>
      </c>
      <c r="C254" s="34">
        <f t="shared" si="146"/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/>
      <c r="K254" s="29"/>
      <c r="L254" s="29"/>
    </row>
    <row r="255" spans="1:12" s="3" customFormat="1" ht="30" customHeight="1" x14ac:dyDescent="0.25">
      <c r="A255" s="7"/>
      <c r="B255" s="26" t="s">
        <v>184</v>
      </c>
      <c r="C255" s="34">
        <f t="shared" ref="C255" si="147">C253+C254</f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/>
      <c r="K255" s="29"/>
      <c r="L255" s="29"/>
    </row>
    <row r="256" spans="1:12" s="3" customFormat="1" ht="30" customHeight="1" x14ac:dyDescent="0.25">
      <c r="A256" s="15" t="s">
        <v>116</v>
      </c>
      <c r="B256" s="16" t="s">
        <v>87</v>
      </c>
      <c r="C256" s="17">
        <f>C259+C262+C265+C268</f>
        <v>0</v>
      </c>
      <c r="D256" s="17">
        <f t="shared" ref="D256:I257" si="148">D259+D262+D265+D268</f>
        <v>0</v>
      </c>
      <c r="E256" s="17">
        <f t="shared" si="148"/>
        <v>0</v>
      </c>
      <c r="F256" s="17">
        <f t="shared" si="148"/>
        <v>0</v>
      </c>
      <c r="G256" s="17">
        <f t="shared" si="148"/>
        <v>0</v>
      </c>
      <c r="H256" s="17">
        <f t="shared" si="148"/>
        <v>0</v>
      </c>
      <c r="I256" s="17">
        <f t="shared" si="148"/>
        <v>0</v>
      </c>
      <c r="J256" s="29"/>
      <c r="K256" s="29"/>
      <c r="L256" s="29"/>
    </row>
    <row r="257" spans="1:12" s="3" customFormat="1" ht="30" customHeight="1" x14ac:dyDescent="0.25">
      <c r="A257" s="15"/>
      <c r="B257" s="24" t="s">
        <v>183</v>
      </c>
      <c r="C257" s="17">
        <f>C260+C263+C266+C269</f>
        <v>0</v>
      </c>
      <c r="D257" s="17">
        <f t="shared" si="148"/>
        <v>0</v>
      </c>
      <c r="E257" s="17">
        <f t="shared" si="148"/>
        <v>0</v>
      </c>
      <c r="F257" s="17">
        <f t="shared" si="148"/>
        <v>0</v>
      </c>
      <c r="G257" s="17">
        <f t="shared" si="148"/>
        <v>0</v>
      </c>
      <c r="H257" s="17">
        <f t="shared" si="148"/>
        <v>0</v>
      </c>
      <c r="I257" s="17">
        <f t="shared" si="148"/>
        <v>0</v>
      </c>
      <c r="J257" s="29"/>
      <c r="K257" s="29"/>
      <c r="L257" s="29"/>
    </row>
    <row r="258" spans="1:12" s="3" customFormat="1" ht="30" customHeight="1" x14ac:dyDescent="0.25">
      <c r="A258" s="15"/>
      <c r="B258" s="24" t="s">
        <v>184</v>
      </c>
      <c r="C258" s="17">
        <f>C256+C257</f>
        <v>0</v>
      </c>
      <c r="D258" s="17">
        <f t="shared" ref="D258:I258" si="149">D256+D257</f>
        <v>0</v>
      </c>
      <c r="E258" s="17">
        <f t="shared" si="149"/>
        <v>0</v>
      </c>
      <c r="F258" s="17">
        <f t="shared" si="149"/>
        <v>0</v>
      </c>
      <c r="G258" s="17">
        <f t="shared" si="149"/>
        <v>0</v>
      </c>
      <c r="H258" s="17">
        <f t="shared" si="149"/>
        <v>0</v>
      </c>
      <c r="I258" s="17">
        <f t="shared" si="149"/>
        <v>0</v>
      </c>
      <c r="J258" s="29"/>
      <c r="K258" s="29"/>
      <c r="L258" s="29"/>
    </row>
    <row r="259" spans="1:12" s="3" customFormat="1" ht="30" customHeight="1" x14ac:dyDescent="0.25">
      <c r="A259" s="7" t="s">
        <v>176</v>
      </c>
      <c r="B259" s="4" t="s">
        <v>88</v>
      </c>
      <c r="C259" s="34">
        <f t="shared" ref="C259:C269" si="150">SUM(D259:I259)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/>
      <c r="B260" s="26" t="s">
        <v>183</v>
      </c>
      <c r="C260" s="34">
        <f t="shared" si="150"/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184</v>
      </c>
      <c r="C261" s="34">
        <f t="shared" ref="C261" si="151">C259+C260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 t="s">
        <v>177</v>
      </c>
      <c r="B262" s="4" t="s">
        <v>89</v>
      </c>
      <c r="C262" s="34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/>
      <c r="K262" s="29"/>
      <c r="L262" s="29"/>
    </row>
    <row r="263" spans="1:12" s="3" customFormat="1" ht="30" customHeight="1" x14ac:dyDescent="0.25">
      <c r="A263" s="7"/>
      <c r="B263" s="26" t="s">
        <v>183</v>
      </c>
      <c r="C263" s="34">
        <f t="shared" si="150"/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184</v>
      </c>
      <c r="C264" s="34">
        <f t="shared" ref="C264:I264" si="152">C262+C263</f>
        <v>0</v>
      </c>
      <c r="D264" s="18">
        <f t="shared" si="152"/>
        <v>0</v>
      </c>
      <c r="E264" s="18">
        <f t="shared" si="152"/>
        <v>0</v>
      </c>
      <c r="F264" s="18">
        <f t="shared" si="152"/>
        <v>0</v>
      </c>
      <c r="G264" s="18">
        <f t="shared" si="152"/>
        <v>0</v>
      </c>
      <c r="H264" s="18">
        <f t="shared" si="152"/>
        <v>0</v>
      </c>
      <c r="I264" s="18">
        <f t="shared" si="152"/>
        <v>0</v>
      </c>
      <c r="J264" s="29"/>
      <c r="K264" s="29"/>
      <c r="L264" s="29"/>
    </row>
    <row r="265" spans="1:12" s="3" customFormat="1" ht="30" customHeight="1" x14ac:dyDescent="0.25">
      <c r="A265" s="7" t="s">
        <v>178</v>
      </c>
      <c r="B265" s="4" t="s">
        <v>90</v>
      </c>
      <c r="C265" s="34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/>
      <c r="B266" s="26" t="s">
        <v>183</v>
      </c>
      <c r="C266" s="34">
        <f t="shared" si="150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184</v>
      </c>
      <c r="C267" s="34">
        <f t="shared" ref="C267" si="153">C265+C266</f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 t="s">
        <v>179</v>
      </c>
      <c r="B268" s="4" t="s">
        <v>91</v>
      </c>
      <c r="C268" s="34">
        <f t="shared" si="150"/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7"/>
      <c r="B269" s="26" t="s">
        <v>183</v>
      </c>
      <c r="C269" s="34">
        <f t="shared" si="150"/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/>
      <c r="K269" s="29"/>
      <c r="L269" s="29"/>
    </row>
    <row r="270" spans="1:12" s="3" customFormat="1" ht="30" customHeight="1" x14ac:dyDescent="0.25">
      <c r="A270" s="7"/>
      <c r="B270" s="26" t="s">
        <v>184</v>
      </c>
      <c r="C270" s="34">
        <f t="shared" ref="C270" si="154">C268+C269</f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/>
      <c r="K270" s="29"/>
      <c r="L270" s="29"/>
    </row>
    <row r="271" spans="1:12" s="3" customFormat="1" ht="30" customHeight="1" x14ac:dyDescent="0.25">
      <c r="A271" s="5" t="s">
        <v>80</v>
      </c>
      <c r="B271" s="5" t="s">
        <v>81</v>
      </c>
      <c r="C271" s="6">
        <f>C241-C256</f>
        <v>0</v>
      </c>
      <c r="D271" s="6">
        <f t="shared" ref="D271:I271" si="155">D241-D256</f>
        <v>0</v>
      </c>
      <c r="E271" s="6">
        <f t="shared" si="155"/>
        <v>0</v>
      </c>
      <c r="F271" s="6">
        <f t="shared" si="155"/>
        <v>0</v>
      </c>
      <c r="G271" s="6">
        <f t="shared" si="155"/>
        <v>0</v>
      </c>
      <c r="H271" s="6">
        <f t="shared" si="155"/>
        <v>0</v>
      </c>
      <c r="I271" s="6">
        <f t="shared" si="155"/>
        <v>0</v>
      </c>
      <c r="J271" s="29"/>
      <c r="K271" s="29"/>
      <c r="L271" s="29"/>
    </row>
    <row r="272" spans="1:12" s="3" customFormat="1" ht="30" customHeight="1" x14ac:dyDescent="0.25">
      <c r="A272" s="5"/>
      <c r="B272" s="25" t="s">
        <v>183</v>
      </c>
      <c r="C272" s="6">
        <f>C242-C257</f>
        <v>0</v>
      </c>
      <c r="D272" s="6">
        <f t="shared" ref="D272:I272" si="156">D242-D257</f>
        <v>0</v>
      </c>
      <c r="E272" s="6">
        <f t="shared" si="156"/>
        <v>0</v>
      </c>
      <c r="F272" s="6">
        <f t="shared" si="156"/>
        <v>0</v>
      </c>
      <c r="G272" s="6">
        <f t="shared" si="156"/>
        <v>0</v>
      </c>
      <c r="H272" s="6">
        <f t="shared" si="156"/>
        <v>0</v>
      </c>
      <c r="I272" s="6">
        <f t="shared" si="156"/>
        <v>0</v>
      </c>
      <c r="J272" s="29"/>
      <c r="K272" s="29"/>
      <c r="L272" s="29"/>
    </row>
    <row r="273" spans="1:12" s="3" customFormat="1" ht="30" customHeight="1" x14ac:dyDescent="0.25">
      <c r="A273" s="5"/>
      <c r="B273" s="25" t="s">
        <v>184</v>
      </c>
      <c r="C273" s="6">
        <f t="shared" ref="C273:I273" si="157">C271+C272</f>
        <v>0</v>
      </c>
      <c r="D273" s="6">
        <f t="shared" si="157"/>
        <v>0</v>
      </c>
      <c r="E273" s="6">
        <f t="shared" si="157"/>
        <v>0</v>
      </c>
      <c r="F273" s="6">
        <f t="shared" si="157"/>
        <v>0</v>
      </c>
      <c r="G273" s="6">
        <f t="shared" si="157"/>
        <v>0</v>
      </c>
      <c r="H273" s="6">
        <f t="shared" si="157"/>
        <v>0</v>
      </c>
      <c r="I273" s="6">
        <f t="shared" si="157"/>
        <v>0</v>
      </c>
      <c r="J273" s="29"/>
      <c r="K273" s="29"/>
      <c r="L273" s="29"/>
    </row>
    <row r="274" spans="1:12" s="44" customFormat="1" ht="9.75" customHeight="1" x14ac:dyDescent="0.25">
      <c r="A274" s="40"/>
      <c r="B274" s="41"/>
      <c r="C274" s="42"/>
      <c r="D274" s="42"/>
      <c r="E274" s="42"/>
      <c r="F274" s="42"/>
      <c r="G274" s="42"/>
      <c r="H274" s="42"/>
      <c r="I274" s="42"/>
      <c r="J274" s="43"/>
      <c r="K274" s="43"/>
      <c r="L274" s="43"/>
    </row>
    <row r="275" spans="1:12" s="3" customFormat="1" ht="30" customHeight="1" x14ac:dyDescent="0.25">
      <c r="A275" s="5"/>
      <c r="B275" s="5" t="s">
        <v>93</v>
      </c>
      <c r="C275" s="6">
        <f t="shared" ref="C275:I275" si="158">C199+C222+C236+C271</f>
        <v>450000</v>
      </c>
      <c r="D275" s="6">
        <f t="shared" si="158"/>
        <v>170000</v>
      </c>
      <c r="E275" s="6">
        <f t="shared" si="158"/>
        <v>5000</v>
      </c>
      <c r="F275" s="6">
        <f t="shared" si="158"/>
        <v>35000</v>
      </c>
      <c r="G275" s="6">
        <f t="shared" si="158"/>
        <v>60000</v>
      </c>
      <c r="H275" s="6">
        <f t="shared" si="158"/>
        <v>40000</v>
      </c>
      <c r="I275" s="6">
        <f t="shared" si="158"/>
        <v>140000</v>
      </c>
      <c r="J275" s="29"/>
      <c r="K275" s="29"/>
      <c r="L275" s="29"/>
    </row>
    <row r="276" spans="1:12" s="3" customFormat="1" ht="30" customHeight="1" x14ac:dyDescent="0.25">
      <c r="A276" s="5"/>
      <c r="B276" s="25" t="s">
        <v>183</v>
      </c>
      <c r="C276" s="6">
        <f t="shared" ref="C276:I276" si="159">C53-C196+C223+C237+C272</f>
        <v>0</v>
      </c>
      <c r="D276" s="6">
        <f t="shared" si="159"/>
        <v>0</v>
      </c>
      <c r="E276" s="6">
        <f t="shared" si="159"/>
        <v>0</v>
      </c>
      <c r="F276" s="6">
        <f t="shared" si="159"/>
        <v>0</v>
      </c>
      <c r="G276" s="6">
        <f t="shared" si="159"/>
        <v>0</v>
      </c>
      <c r="H276" s="6">
        <f t="shared" si="159"/>
        <v>0</v>
      </c>
      <c r="I276" s="6">
        <f t="shared" si="159"/>
        <v>0</v>
      </c>
      <c r="J276" s="29"/>
      <c r="K276" s="29"/>
      <c r="L276" s="29"/>
    </row>
    <row r="277" spans="1:12" s="3" customFormat="1" ht="30" customHeight="1" x14ac:dyDescent="0.25">
      <c r="A277" s="5"/>
      <c r="B277" s="25" t="s">
        <v>184</v>
      </c>
      <c r="C277" s="6">
        <f>C275+C276</f>
        <v>450000</v>
      </c>
      <c r="D277" s="6">
        <f>D275+D276</f>
        <v>170000</v>
      </c>
      <c r="E277" s="6">
        <f t="shared" ref="E277:I277" si="160">E275+E276</f>
        <v>5000</v>
      </c>
      <c r="F277" s="6">
        <f t="shared" si="160"/>
        <v>35000</v>
      </c>
      <c r="G277" s="6">
        <f t="shared" si="160"/>
        <v>60000</v>
      </c>
      <c r="H277" s="6">
        <f t="shared" si="160"/>
        <v>40000</v>
      </c>
      <c r="I277" s="6">
        <f t="shared" si="160"/>
        <v>140000</v>
      </c>
      <c r="J277" s="29"/>
      <c r="K277" s="29"/>
      <c r="L277" s="29"/>
    </row>
    <row r="278" spans="1:12" s="3" customFormat="1" ht="9.9499999999999993" customHeight="1" x14ac:dyDescent="0.25">
      <c r="A278" s="9"/>
      <c r="B278" s="9"/>
      <c r="C278" s="10"/>
      <c r="D278" s="10"/>
      <c r="E278" s="10"/>
      <c r="F278" s="10"/>
      <c r="G278" s="10"/>
      <c r="H278" s="10"/>
      <c r="I278" s="10"/>
      <c r="J278" s="29"/>
      <c r="K278" s="29"/>
      <c r="L278" s="29"/>
    </row>
    <row r="279" spans="1:12" s="3" customFormat="1" ht="30" customHeight="1" x14ac:dyDescent="0.25">
      <c r="A279" s="8" t="s">
        <v>92</v>
      </c>
      <c r="B279" s="5" t="s">
        <v>94</v>
      </c>
      <c r="C279" s="6">
        <f>SUM(D279:I279)</f>
        <v>450000</v>
      </c>
      <c r="D279" s="6">
        <v>170000</v>
      </c>
      <c r="E279" s="6">
        <v>5000</v>
      </c>
      <c r="F279" s="6">
        <v>35000</v>
      </c>
      <c r="G279" s="6">
        <v>60000</v>
      </c>
      <c r="H279" s="6">
        <v>40000</v>
      </c>
      <c r="I279" s="6">
        <v>140000</v>
      </c>
      <c r="J279" s="29"/>
      <c r="K279" s="29"/>
      <c r="L279" s="29"/>
    </row>
    <row r="280" spans="1:12" s="3" customFormat="1" ht="30" customHeight="1" x14ac:dyDescent="0.25">
      <c r="A280" s="8"/>
      <c r="B280" s="25" t="s">
        <v>183</v>
      </c>
      <c r="C280" s="6">
        <f>SUM(D280:I280)</f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29"/>
      <c r="K280" s="29"/>
      <c r="L280" s="29"/>
    </row>
    <row r="281" spans="1:12" s="3" customFormat="1" ht="30" customHeight="1" x14ac:dyDescent="0.25">
      <c r="A281" s="8"/>
      <c r="B281" s="25" t="s">
        <v>184</v>
      </c>
      <c r="C281" s="6">
        <f>C279+C280</f>
        <v>450000</v>
      </c>
      <c r="D281" s="6">
        <f>D279+D280</f>
        <v>170000</v>
      </c>
      <c r="E281" s="6">
        <f t="shared" ref="E281:I281" si="161">E279+E280</f>
        <v>5000</v>
      </c>
      <c r="F281" s="6">
        <f t="shared" si="161"/>
        <v>35000</v>
      </c>
      <c r="G281" s="6">
        <f t="shared" si="161"/>
        <v>60000</v>
      </c>
      <c r="H281" s="6">
        <f t="shared" si="161"/>
        <v>40000</v>
      </c>
      <c r="I281" s="6">
        <f t="shared" si="161"/>
        <v>140000</v>
      </c>
      <c r="J281" s="29"/>
      <c r="K281" s="29"/>
      <c r="L281" s="29"/>
    </row>
    <row r="282" spans="1:12" s="3" customFormat="1" ht="9.9499999999999993" customHeight="1" x14ac:dyDescent="0.25">
      <c r="A282" s="11"/>
      <c r="B282" s="9"/>
      <c r="C282" s="10"/>
      <c r="D282" s="10"/>
      <c r="E282" s="10"/>
      <c r="F282" s="10"/>
      <c r="G282" s="10"/>
      <c r="H282" s="10"/>
      <c r="I282" s="10"/>
      <c r="J282" s="29"/>
      <c r="K282" s="29"/>
      <c r="L282" s="29"/>
    </row>
    <row r="283" spans="1:12" s="3" customFormat="1" ht="30" customHeight="1" x14ac:dyDescent="0.25">
      <c r="A283" s="5"/>
      <c r="B283" s="5" t="s">
        <v>95</v>
      </c>
      <c r="C283" s="6">
        <f>C275-C279</f>
        <v>0</v>
      </c>
      <c r="D283" s="6">
        <f>D275-D279</f>
        <v>0</v>
      </c>
      <c r="E283" s="6">
        <f t="shared" ref="E283:I283" si="162">E275-E279</f>
        <v>0</v>
      </c>
      <c r="F283" s="6">
        <f t="shared" si="162"/>
        <v>0</v>
      </c>
      <c r="G283" s="6">
        <f t="shared" si="162"/>
        <v>0</v>
      </c>
      <c r="H283" s="6">
        <f t="shared" si="162"/>
        <v>0</v>
      </c>
      <c r="I283" s="6">
        <f t="shared" si="162"/>
        <v>0</v>
      </c>
      <c r="J283" s="29"/>
      <c r="K283" s="29"/>
      <c r="L283" s="29"/>
    </row>
    <row r="284" spans="1:12" s="3" customFormat="1" ht="30" customHeight="1" x14ac:dyDescent="0.25">
      <c r="A284" s="5"/>
      <c r="B284" s="25" t="s">
        <v>183</v>
      </c>
      <c r="C284" s="6">
        <f>C276-C280</f>
        <v>0</v>
      </c>
      <c r="D284" s="6">
        <f t="shared" ref="D284:I284" si="163">D276-D280</f>
        <v>0</v>
      </c>
      <c r="E284" s="6">
        <f t="shared" si="163"/>
        <v>0</v>
      </c>
      <c r="F284" s="6">
        <f t="shared" si="163"/>
        <v>0</v>
      </c>
      <c r="G284" s="6">
        <f t="shared" si="163"/>
        <v>0</v>
      </c>
      <c r="H284" s="6">
        <f t="shared" si="163"/>
        <v>0</v>
      </c>
      <c r="I284" s="6">
        <f t="shared" si="163"/>
        <v>0</v>
      </c>
      <c r="J284" s="29"/>
      <c r="K284" s="29"/>
      <c r="L284" s="29"/>
    </row>
    <row r="285" spans="1:12" s="3" customFormat="1" ht="30" customHeight="1" x14ac:dyDescent="0.25">
      <c r="A285" s="5"/>
      <c r="B285" s="25" t="s">
        <v>184</v>
      </c>
      <c r="C285" s="6">
        <f>C283+C284</f>
        <v>0</v>
      </c>
      <c r="D285" s="6">
        <f t="shared" ref="D285:I285" si="164">D283+D284</f>
        <v>0</v>
      </c>
      <c r="E285" s="6">
        <f t="shared" si="164"/>
        <v>0</v>
      </c>
      <c r="F285" s="6">
        <f t="shared" si="164"/>
        <v>0</v>
      </c>
      <c r="G285" s="6">
        <f t="shared" si="164"/>
        <v>0</v>
      </c>
      <c r="H285" s="6">
        <f t="shared" si="164"/>
        <v>0</v>
      </c>
      <c r="I285" s="6">
        <f t="shared" si="164"/>
        <v>0</v>
      </c>
      <c r="J285" s="29"/>
      <c r="K285" s="29"/>
      <c r="L285" s="29"/>
    </row>
    <row r="288" spans="1:12" x14ac:dyDescent="0.25">
      <c r="D288" s="28"/>
      <c r="E288" s="28"/>
      <c r="F288" s="28"/>
      <c r="G288" s="28"/>
      <c r="H288" s="28"/>
      <c r="I288" s="28"/>
    </row>
    <row r="289" spans="4:9" x14ac:dyDescent="0.25">
      <c r="D289" s="28"/>
      <c r="E289" s="28"/>
      <c r="F289" s="28"/>
      <c r="G289" s="28"/>
      <c r="H289" s="28"/>
      <c r="I289" s="28"/>
    </row>
    <row r="290" spans="4:9" x14ac:dyDescent="0.25">
      <c r="D290" s="28"/>
      <c r="E290" s="28"/>
      <c r="F290" s="28"/>
      <c r="G290" s="28"/>
      <c r="H290" s="28"/>
      <c r="I290" s="28"/>
    </row>
    <row r="291" spans="4:9" x14ac:dyDescent="0.25">
      <c r="D291" s="28"/>
      <c r="E291" s="28"/>
      <c r="F291" s="28"/>
      <c r="G291" s="28"/>
      <c r="H291" s="28"/>
      <c r="I291" s="28"/>
    </row>
    <row r="292" spans="4:9" x14ac:dyDescent="0.25">
      <c r="D292" s="28"/>
      <c r="E292" s="28"/>
      <c r="F292" s="28"/>
      <c r="G292" s="28"/>
      <c r="H292" s="28"/>
      <c r="I292" s="2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VARIAZ BILANCIO 2025 PER CDC</vt:lpstr>
      <vt:lpstr>VARIAZ BILANCIO 2026 PER CDC</vt:lpstr>
      <vt:lpstr>VARIAZ BILANCIO 2027 PER CDC </vt:lpstr>
      <vt:lpstr>'VARIAZ BILANCIO 2025 PER CDC'!Area_stampa</vt:lpstr>
      <vt:lpstr>'VARIAZ BILANCIO 2025 PER CDC'!Titoli_stampa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2025-04-30T09:18:41Z</dcterms:modified>
</cp:coreProperties>
</file>