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BILANCIO_18_febbraio_2020\2022\PREVENTIVO\CDA-PAT\"/>
    </mc:Choice>
  </mc:AlternateContent>
  <bookViews>
    <workbookView xWindow="0" yWindow="0" windowWidth="28800" windowHeight="12300" tabRatio="696" firstSheet="1" activeTab="3"/>
  </bookViews>
  <sheets>
    <sheet name="sito21_23" sheetId="1" r:id="rId1"/>
    <sheet name="2022_cdc" sheetId="4" r:id="rId2"/>
    <sheet name="2023_cdc" sheetId="5" r:id="rId3"/>
    <sheet name="2024_cdc" sheetId="6" r:id="rId4"/>
  </sheets>
  <definedNames>
    <definedName name="_xlnm.Print_Area" localSheetId="1">'2022_cdc'!$A$1:$I$88</definedName>
    <definedName name="_xlnm.Print_Area" localSheetId="2">'2023_cdc'!$A$1:$I$88</definedName>
    <definedName name="_xlnm.Print_Area" localSheetId="3">'2024_cdc'!$A$1:$I$91</definedName>
    <definedName name="_xlnm.Print_Titles" localSheetId="1">'2022_cdc'!$1:$2</definedName>
    <definedName name="_xlnm.Print_Titles" localSheetId="2">'2023_cdc'!$1:$2</definedName>
    <definedName name="_xlnm.Print_Titles" localSheetId="3">'2024_cdc'!$1:$2</definedName>
    <definedName name="_xlnm.Print_Titles" localSheetId="0">sito21_23!$1:$2</definedName>
  </definedNames>
  <calcPr calcId="162913"/>
</workbook>
</file>

<file path=xl/calcChain.xml><?xml version="1.0" encoding="utf-8"?>
<calcChain xmlns="http://schemas.openxmlformats.org/spreadsheetml/2006/main">
  <c r="F62" i="4" l="1"/>
  <c r="F62" i="6"/>
  <c r="F62" i="5"/>
  <c r="H88" i="4" l="1"/>
  <c r="I56" i="5"/>
  <c r="I56" i="4"/>
  <c r="C12" i="5" l="1"/>
  <c r="C12" i="4"/>
  <c r="C11" i="4" l="1"/>
  <c r="C15" i="4"/>
  <c r="C5" i="4"/>
  <c r="C86" i="5"/>
  <c r="C68" i="5" l="1"/>
  <c r="D69" i="5"/>
  <c r="I14" i="6" l="1"/>
  <c r="H14" i="6"/>
  <c r="G14" i="6"/>
  <c r="F14" i="6"/>
  <c r="E14" i="6"/>
  <c r="D14" i="6"/>
  <c r="I14" i="5"/>
  <c r="H14" i="5"/>
  <c r="G14" i="5"/>
  <c r="F14" i="5"/>
  <c r="E14" i="5"/>
  <c r="D14" i="5"/>
  <c r="C13" i="4"/>
  <c r="K14" i="4"/>
  <c r="E14" i="4" l="1"/>
  <c r="F14" i="4"/>
  <c r="G14" i="4"/>
  <c r="H14" i="4"/>
  <c r="C14" i="4" s="1"/>
  <c r="I14" i="4"/>
  <c r="E15" i="4"/>
  <c r="F15" i="4"/>
  <c r="G15" i="4"/>
  <c r="H15" i="4"/>
  <c r="I15" i="4"/>
  <c r="D14" i="4"/>
  <c r="D15" i="4"/>
  <c r="F64" i="4"/>
  <c r="C31" i="4"/>
  <c r="K14" i="6"/>
  <c r="K14" i="5"/>
  <c r="C86" i="6" l="1"/>
  <c r="C86" i="4"/>
  <c r="I18" i="5" l="1"/>
  <c r="F15" i="1" l="1"/>
  <c r="E15" i="1"/>
  <c r="D15" i="1"/>
  <c r="F12" i="1"/>
  <c r="E12" i="1"/>
  <c r="E11" i="1" s="1"/>
  <c r="D12" i="1"/>
  <c r="D11" i="1" s="1"/>
  <c r="F11" i="1"/>
  <c r="F6" i="1"/>
  <c r="F20" i="1" s="1"/>
  <c r="E6" i="1"/>
  <c r="E20" i="1" s="1"/>
  <c r="D6" i="1"/>
  <c r="F4" i="1"/>
  <c r="E4" i="1"/>
  <c r="D4" i="1"/>
  <c r="D20" i="1" l="1"/>
  <c r="J86" i="6" l="1"/>
  <c r="I81" i="6"/>
  <c r="H81" i="6"/>
  <c r="G81" i="6"/>
  <c r="F81" i="6"/>
  <c r="E81" i="6"/>
  <c r="D81" i="6"/>
  <c r="C81" i="6"/>
  <c r="I80" i="6"/>
  <c r="H80" i="6"/>
  <c r="G80" i="6"/>
  <c r="F80" i="6"/>
  <c r="E80" i="6"/>
  <c r="D80" i="6"/>
  <c r="C80" i="6"/>
  <c r="C79" i="6"/>
  <c r="C76" i="6" s="1"/>
  <c r="C78" i="6"/>
  <c r="C77" i="6"/>
  <c r="I76" i="6"/>
  <c r="H76" i="6"/>
  <c r="G76" i="6"/>
  <c r="F76" i="6"/>
  <c r="E76" i="6"/>
  <c r="D76" i="6"/>
  <c r="C75" i="6"/>
  <c r="I74" i="6"/>
  <c r="H74" i="6"/>
  <c r="H73" i="6" s="1"/>
  <c r="G74" i="6"/>
  <c r="F74" i="6"/>
  <c r="F73" i="6" s="1"/>
  <c r="E74" i="6"/>
  <c r="D74" i="6"/>
  <c r="D73" i="6" s="1"/>
  <c r="I73" i="6"/>
  <c r="G73" i="6"/>
  <c r="E73" i="6"/>
  <c r="C68" i="6"/>
  <c r="C67" i="6"/>
  <c r="C66" i="6"/>
  <c r="I65" i="6"/>
  <c r="H65" i="6"/>
  <c r="G65" i="6"/>
  <c r="F65" i="6"/>
  <c r="E65" i="6"/>
  <c r="D65" i="6"/>
  <c r="C64" i="6"/>
  <c r="C63" i="6"/>
  <c r="C62" i="6"/>
  <c r="C61" i="6"/>
  <c r="I60" i="6"/>
  <c r="H60" i="6"/>
  <c r="G60" i="6"/>
  <c r="F60" i="6"/>
  <c r="E60" i="6"/>
  <c r="D60" i="6"/>
  <c r="C59" i="6"/>
  <c r="C58" i="6"/>
  <c r="I57" i="6"/>
  <c r="H57" i="6"/>
  <c r="G57" i="6"/>
  <c r="F57" i="6"/>
  <c r="E57" i="6"/>
  <c r="D57" i="6"/>
  <c r="C56" i="6"/>
  <c r="C55" i="6"/>
  <c r="C54" i="6"/>
  <c r="C53" i="6"/>
  <c r="I52" i="6"/>
  <c r="H52" i="6"/>
  <c r="G52" i="6"/>
  <c r="F52" i="6"/>
  <c r="E52" i="6"/>
  <c r="D52" i="6"/>
  <c r="C51" i="6"/>
  <c r="C50" i="6"/>
  <c r="C49" i="6"/>
  <c r="C48" i="6"/>
  <c r="I47" i="6"/>
  <c r="H47" i="6"/>
  <c r="G47" i="6"/>
  <c r="F47" i="6"/>
  <c r="E47" i="6"/>
  <c r="D47" i="6"/>
  <c r="C46" i="6"/>
  <c r="C45" i="6"/>
  <c r="C44" i="6"/>
  <c r="I43" i="6"/>
  <c r="H43" i="6"/>
  <c r="G43" i="6"/>
  <c r="F43" i="6"/>
  <c r="E43" i="6"/>
  <c r="D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I26" i="6"/>
  <c r="H26" i="6"/>
  <c r="G26" i="6"/>
  <c r="F26" i="6"/>
  <c r="E26" i="6"/>
  <c r="D26" i="6"/>
  <c r="C25" i="6"/>
  <c r="C24" i="6"/>
  <c r="I23" i="6"/>
  <c r="H23" i="6"/>
  <c r="G23" i="6"/>
  <c r="F23" i="6"/>
  <c r="E23" i="6"/>
  <c r="D23" i="6"/>
  <c r="C19" i="6"/>
  <c r="C18" i="6"/>
  <c r="C17" i="6"/>
  <c r="C16" i="6"/>
  <c r="I15" i="6"/>
  <c r="H15" i="6"/>
  <c r="G15" i="6"/>
  <c r="F15" i="6"/>
  <c r="E15" i="6"/>
  <c r="D15" i="6"/>
  <c r="C14" i="6"/>
  <c r="C13" i="6"/>
  <c r="I11" i="6"/>
  <c r="H11" i="6"/>
  <c r="G11" i="6"/>
  <c r="F11" i="6"/>
  <c r="E11" i="6"/>
  <c r="D11" i="6"/>
  <c r="C10" i="6"/>
  <c r="C9" i="6"/>
  <c r="C8" i="6"/>
  <c r="C7" i="6"/>
  <c r="I6" i="6"/>
  <c r="H6" i="6"/>
  <c r="G6" i="6"/>
  <c r="F6" i="6"/>
  <c r="E6" i="6"/>
  <c r="D6" i="6"/>
  <c r="C5" i="6"/>
  <c r="C4" i="6" s="1"/>
  <c r="I4" i="6"/>
  <c r="H4" i="6"/>
  <c r="G4" i="6"/>
  <c r="F4" i="6"/>
  <c r="E4" i="6"/>
  <c r="D4" i="6"/>
  <c r="J86" i="5"/>
  <c r="I81" i="5"/>
  <c r="H81" i="5"/>
  <c r="G81" i="5"/>
  <c r="F81" i="5"/>
  <c r="E81" i="5"/>
  <c r="D81" i="5"/>
  <c r="C81" i="5"/>
  <c r="I80" i="5"/>
  <c r="H80" i="5"/>
  <c r="G80" i="5"/>
  <c r="F80" i="5"/>
  <c r="E80" i="5"/>
  <c r="D80" i="5"/>
  <c r="C80" i="5"/>
  <c r="C79" i="5"/>
  <c r="C76" i="5" s="1"/>
  <c r="C78" i="5"/>
  <c r="C77" i="5"/>
  <c r="I76" i="5"/>
  <c r="H76" i="5"/>
  <c r="G76" i="5"/>
  <c r="F76" i="5"/>
  <c r="E76" i="5"/>
  <c r="D76" i="5"/>
  <c r="C75" i="5"/>
  <c r="C74" i="5" s="1"/>
  <c r="I74" i="5"/>
  <c r="I73" i="5" s="1"/>
  <c r="H74" i="5"/>
  <c r="H73" i="5" s="1"/>
  <c r="G74" i="5"/>
  <c r="F74" i="5"/>
  <c r="E74" i="5"/>
  <c r="E73" i="5" s="1"/>
  <c r="D74" i="5"/>
  <c r="D73" i="5" s="1"/>
  <c r="G73" i="5"/>
  <c r="F73" i="5"/>
  <c r="C67" i="5"/>
  <c r="C66" i="5"/>
  <c r="I65" i="5"/>
  <c r="H65" i="5"/>
  <c r="G65" i="5"/>
  <c r="F65" i="5"/>
  <c r="E65" i="5"/>
  <c r="D65" i="5"/>
  <c r="C64" i="5"/>
  <c r="C63" i="5"/>
  <c r="C62" i="5"/>
  <c r="C61" i="5"/>
  <c r="I60" i="5"/>
  <c r="H60" i="5"/>
  <c r="G60" i="5"/>
  <c r="F60" i="5"/>
  <c r="E60" i="5"/>
  <c r="D60" i="5"/>
  <c r="C59" i="5"/>
  <c r="C58" i="5"/>
  <c r="I57" i="5"/>
  <c r="H57" i="5"/>
  <c r="G57" i="5"/>
  <c r="F57" i="5"/>
  <c r="E57" i="5"/>
  <c r="D57" i="5"/>
  <c r="C56" i="5"/>
  <c r="C55" i="5"/>
  <c r="C54" i="5"/>
  <c r="C53" i="5"/>
  <c r="I52" i="5"/>
  <c r="H52" i="5"/>
  <c r="G52" i="5"/>
  <c r="F52" i="5"/>
  <c r="E52" i="5"/>
  <c r="D52" i="5"/>
  <c r="C51" i="5"/>
  <c r="C50" i="5"/>
  <c r="C49" i="5"/>
  <c r="C48" i="5"/>
  <c r="I47" i="5"/>
  <c r="H47" i="5"/>
  <c r="G47" i="5"/>
  <c r="F47" i="5"/>
  <c r="E47" i="5"/>
  <c r="D47" i="5"/>
  <c r="C46" i="5"/>
  <c r="C45" i="5"/>
  <c r="C44" i="5"/>
  <c r="I43" i="5"/>
  <c r="H43" i="5"/>
  <c r="G43" i="5"/>
  <c r="F43" i="5"/>
  <c r="E43" i="5"/>
  <c r="D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I26" i="5"/>
  <c r="H26" i="5"/>
  <c r="G26" i="5"/>
  <c r="F26" i="5"/>
  <c r="E26" i="5"/>
  <c r="D26" i="5"/>
  <c r="C25" i="5"/>
  <c r="C24" i="5"/>
  <c r="I23" i="5"/>
  <c r="H23" i="5"/>
  <c r="G23" i="5"/>
  <c r="F23" i="5"/>
  <c r="E23" i="5"/>
  <c r="D23" i="5"/>
  <c r="C19" i="5"/>
  <c r="C18" i="5"/>
  <c r="C17" i="5"/>
  <c r="C16" i="5"/>
  <c r="I15" i="5"/>
  <c r="H15" i="5"/>
  <c r="G15" i="5"/>
  <c r="F15" i="5"/>
  <c r="E15" i="5"/>
  <c r="D15" i="5"/>
  <c r="C14" i="5"/>
  <c r="C13" i="5"/>
  <c r="I11" i="5"/>
  <c r="H11" i="5"/>
  <c r="G11" i="5"/>
  <c r="F11" i="5"/>
  <c r="E11" i="5"/>
  <c r="D11" i="5"/>
  <c r="C10" i="5"/>
  <c r="C9" i="5"/>
  <c r="C8" i="5"/>
  <c r="C7" i="5"/>
  <c r="I6" i="5"/>
  <c r="H6" i="5"/>
  <c r="G6" i="5"/>
  <c r="F6" i="5"/>
  <c r="E6" i="5"/>
  <c r="D6" i="5"/>
  <c r="C5" i="5"/>
  <c r="C4" i="5" s="1"/>
  <c r="I4" i="5"/>
  <c r="H4" i="5"/>
  <c r="G4" i="5"/>
  <c r="F4" i="5"/>
  <c r="E4" i="5"/>
  <c r="D4" i="5"/>
  <c r="J86" i="4"/>
  <c r="I81" i="4"/>
  <c r="H81" i="4"/>
  <c r="G81" i="4"/>
  <c r="F81" i="4"/>
  <c r="E81" i="4"/>
  <c r="D81" i="4"/>
  <c r="C81" i="4"/>
  <c r="I80" i="4"/>
  <c r="H80" i="4"/>
  <c r="G80" i="4"/>
  <c r="F80" i="4"/>
  <c r="E80" i="4"/>
  <c r="D80" i="4"/>
  <c r="C80" i="4"/>
  <c r="C79" i="4"/>
  <c r="C76" i="4" s="1"/>
  <c r="C78" i="4"/>
  <c r="C77" i="4"/>
  <c r="I76" i="4"/>
  <c r="H76" i="4"/>
  <c r="G76" i="4"/>
  <c r="F76" i="4"/>
  <c r="E76" i="4"/>
  <c r="D76" i="4"/>
  <c r="C75" i="4"/>
  <c r="I74" i="4"/>
  <c r="I73" i="4" s="1"/>
  <c r="H74" i="4"/>
  <c r="G74" i="4"/>
  <c r="F74" i="4"/>
  <c r="E74" i="4"/>
  <c r="E73" i="4" s="1"/>
  <c r="D74" i="4"/>
  <c r="H73" i="4"/>
  <c r="G73" i="4"/>
  <c r="F73" i="4"/>
  <c r="D73" i="4"/>
  <c r="C68" i="4"/>
  <c r="C67" i="4"/>
  <c r="C66" i="4"/>
  <c r="I65" i="4"/>
  <c r="H65" i="4"/>
  <c r="G65" i="4"/>
  <c r="F65" i="4"/>
  <c r="E65" i="4"/>
  <c r="D65" i="4"/>
  <c r="C64" i="4"/>
  <c r="C63" i="4"/>
  <c r="C62" i="4"/>
  <c r="C61" i="4"/>
  <c r="I60" i="4"/>
  <c r="H60" i="4"/>
  <c r="G60" i="4"/>
  <c r="F60" i="4"/>
  <c r="E60" i="4"/>
  <c r="D60" i="4"/>
  <c r="C59" i="4"/>
  <c r="C58" i="4"/>
  <c r="I57" i="4"/>
  <c r="H57" i="4"/>
  <c r="G57" i="4"/>
  <c r="F57" i="4"/>
  <c r="E57" i="4"/>
  <c r="D57" i="4"/>
  <c r="C56" i="4"/>
  <c r="C55" i="4"/>
  <c r="C54" i="4"/>
  <c r="C53" i="4"/>
  <c r="I52" i="4"/>
  <c r="H52" i="4"/>
  <c r="G52" i="4"/>
  <c r="F52" i="4"/>
  <c r="E52" i="4"/>
  <c r="D52" i="4"/>
  <c r="C51" i="4"/>
  <c r="C50" i="4"/>
  <c r="C49" i="4"/>
  <c r="C48" i="4"/>
  <c r="I47" i="4"/>
  <c r="H47" i="4"/>
  <c r="G47" i="4"/>
  <c r="F47" i="4"/>
  <c r="E47" i="4"/>
  <c r="D47" i="4"/>
  <c r="C46" i="4"/>
  <c r="C45" i="4"/>
  <c r="C44" i="4"/>
  <c r="I43" i="4"/>
  <c r="H43" i="4"/>
  <c r="G43" i="4"/>
  <c r="F43" i="4"/>
  <c r="E43" i="4"/>
  <c r="D43" i="4"/>
  <c r="C42" i="4"/>
  <c r="C41" i="4"/>
  <c r="C40" i="4"/>
  <c r="C39" i="4"/>
  <c r="C38" i="4"/>
  <c r="C37" i="4"/>
  <c r="C36" i="4"/>
  <c r="C35" i="4"/>
  <c r="C34" i="4"/>
  <c r="C33" i="4"/>
  <c r="C32" i="4"/>
  <c r="C30" i="4"/>
  <c r="C29" i="4"/>
  <c r="C28" i="4"/>
  <c r="C27" i="4"/>
  <c r="I26" i="4"/>
  <c r="H26" i="4"/>
  <c r="G26" i="4"/>
  <c r="F26" i="4"/>
  <c r="E26" i="4"/>
  <c r="D26" i="4"/>
  <c r="C25" i="4"/>
  <c r="C24" i="4"/>
  <c r="I23" i="4"/>
  <c r="H23" i="4"/>
  <c r="G23" i="4"/>
  <c r="F23" i="4"/>
  <c r="E23" i="4"/>
  <c r="D23" i="4"/>
  <c r="C19" i="4"/>
  <c r="C18" i="4"/>
  <c r="C17" i="4"/>
  <c r="C16" i="4"/>
  <c r="H11" i="4"/>
  <c r="H20" i="4" s="1"/>
  <c r="F11" i="4"/>
  <c r="F20" i="4" s="1"/>
  <c r="I11" i="4"/>
  <c r="I20" i="4" s="1"/>
  <c r="G11" i="4"/>
  <c r="G20" i="4" s="1"/>
  <c r="E11" i="4"/>
  <c r="E20" i="4" s="1"/>
  <c r="C10" i="4"/>
  <c r="C9" i="4"/>
  <c r="C8" i="4"/>
  <c r="C7" i="4"/>
  <c r="C6" i="4" s="1"/>
  <c r="I6" i="4"/>
  <c r="H6" i="4"/>
  <c r="G6" i="4"/>
  <c r="F6" i="4"/>
  <c r="E6" i="4"/>
  <c r="D6" i="4"/>
  <c r="C4" i="4"/>
  <c r="C20" i="4" s="1"/>
  <c r="I4" i="4"/>
  <c r="H4" i="4"/>
  <c r="G4" i="4"/>
  <c r="F4" i="4"/>
  <c r="E4" i="4"/>
  <c r="D4" i="4"/>
  <c r="C6" i="5" l="1"/>
  <c r="C11" i="5"/>
  <c r="C65" i="4"/>
  <c r="C65" i="5"/>
  <c r="C65" i="6"/>
  <c r="C57" i="5"/>
  <c r="C57" i="4"/>
  <c r="C57" i="6"/>
  <c r="H69" i="5"/>
  <c r="C47" i="6"/>
  <c r="C47" i="5"/>
  <c r="C47" i="4"/>
  <c r="C43" i="5"/>
  <c r="C43" i="4"/>
  <c r="E69" i="4"/>
  <c r="C23" i="6"/>
  <c r="C23" i="5"/>
  <c r="C23" i="4"/>
  <c r="C74" i="6"/>
  <c r="C73" i="6" s="1"/>
  <c r="C73" i="5"/>
  <c r="C74" i="4"/>
  <c r="C73" i="4" s="1"/>
  <c r="C15" i="6"/>
  <c r="I20" i="6"/>
  <c r="C15" i="5"/>
  <c r="C6" i="6"/>
  <c r="G69" i="4"/>
  <c r="E20" i="6"/>
  <c r="C11" i="6"/>
  <c r="E69" i="6"/>
  <c r="H69" i="6"/>
  <c r="G69" i="6"/>
  <c r="G20" i="5"/>
  <c r="E69" i="5"/>
  <c r="C52" i="5"/>
  <c r="G69" i="5"/>
  <c r="C52" i="4"/>
  <c r="I69" i="4"/>
  <c r="F69" i="5"/>
  <c r="C26" i="4"/>
  <c r="G20" i="6"/>
  <c r="F20" i="6"/>
  <c r="D20" i="6"/>
  <c r="H20" i="6"/>
  <c r="C60" i="6"/>
  <c r="F69" i="6"/>
  <c r="C43" i="6"/>
  <c r="I69" i="6"/>
  <c r="C26" i="6"/>
  <c r="D69" i="6"/>
  <c r="I20" i="5"/>
  <c r="E20" i="5"/>
  <c r="C60" i="5"/>
  <c r="C52" i="6"/>
  <c r="I69" i="5"/>
  <c r="C26" i="5"/>
  <c r="D20" i="5"/>
  <c r="D71" i="5" s="1"/>
  <c r="H20" i="5"/>
  <c r="F20" i="5"/>
  <c r="C60" i="4"/>
  <c r="F69" i="4"/>
  <c r="D69" i="4"/>
  <c r="D11" i="4"/>
  <c r="D20" i="4" s="1"/>
  <c r="H69" i="4"/>
  <c r="C20" i="5" l="1"/>
  <c r="I71" i="6"/>
  <c r="I84" i="6" s="1"/>
  <c r="I88" i="6" s="1"/>
  <c r="H71" i="4"/>
  <c r="H84" i="4" s="1"/>
  <c r="E71" i="6"/>
  <c r="E84" i="6" s="1"/>
  <c r="E88" i="6" s="1"/>
  <c r="H71" i="5"/>
  <c r="H84" i="5" s="1"/>
  <c r="H88" i="5" s="1"/>
  <c r="E71" i="4"/>
  <c r="E84" i="4" s="1"/>
  <c r="E88" i="4" s="1"/>
  <c r="E71" i="5"/>
  <c r="E84" i="5" s="1"/>
  <c r="E88" i="5" s="1"/>
  <c r="C20" i="6"/>
  <c r="G71" i="5"/>
  <c r="G84" i="5" s="1"/>
  <c r="G88" i="5" s="1"/>
  <c r="G71" i="4"/>
  <c r="G84" i="4" s="1"/>
  <c r="G88" i="4" s="1"/>
  <c r="G71" i="6"/>
  <c r="G84" i="6" s="1"/>
  <c r="G88" i="6" s="1"/>
  <c r="H71" i="6"/>
  <c r="H84" i="6" s="1"/>
  <c r="H88" i="6" s="1"/>
  <c r="D84" i="5"/>
  <c r="D88" i="5" s="1"/>
  <c r="I71" i="5"/>
  <c r="J69" i="5"/>
  <c r="C69" i="6"/>
  <c r="F71" i="5"/>
  <c r="F84" i="5" s="1"/>
  <c r="F88" i="5" s="1"/>
  <c r="I71" i="4"/>
  <c r="I84" i="4" s="1"/>
  <c r="I88" i="4" s="1"/>
  <c r="F71" i="6"/>
  <c r="F84" i="6" s="1"/>
  <c r="F88" i="6" s="1"/>
  <c r="C69" i="5"/>
  <c r="F71" i="4"/>
  <c r="F84" i="4" s="1"/>
  <c r="F88" i="4" s="1"/>
  <c r="C69" i="4"/>
  <c r="J20" i="6"/>
  <c r="J69" i="6"/>
  <c r="D71" i="6"/>
  <c r="J20" i="5"/>
  <c r="D71" i="4"/>
  <c r="J20" i="4"/>
  <c r="J69" i="4"/>
  <c r="I84" i="5" l="1"/>
  <c r="I88" i="5" s="1"/>
  <c r="J88" i="5" s="1"/>
  <c r="C71" i="5"/>
  <c r="C84" i="5" s="1"/>
  <c r="C88" i="5" s="1"/>
  <c r="C71" i="4"/>
  <c r="C84" i="4" s="1"/>
  <c r="C88" i="4" s="1"/>
  <c r="C71" i="6"/>
  <c r="C84" i="6" s="1"/>
  <c r="C88" i="6" s="1"/>
  <c r="J71" i="5"/>
  <c r="J71" i="6"/>
  <c r="D84" i="6"/>
  <c r="D88" i="6" s="1"/>
  <c r="J88" i="6" s="1"/>
  <c r="J71" i="4"/>
  <c r="D84" i="4"/>
  <c r="J84" i="5" l="1"/>
  <c r="J84" i="6"/>
  <c r="J84" i="4"/>
  <c r="D88" i="4"/>
  <c r="J88" i="4" s="1"/>
  <c r="C76" i="1" l="1"/>
  <c r="C74" i="1"/>
  <c r="C73" i="1" s="1"/>
  <c r="C65" i="1"/>
  <c r="C60" i="1"/>
  <c r="C57" i="1"/>
  <c r="C52" i="1"/>
  <c r="C47" i="1"/>
  <c r="C43" i="1"/>
  <c r="C26" i="1"/>
  <c r="C23" i="1"/>
  <c r="C69" i="1" s="1"/>
  <c r="C15" i="1"/>
  <c r="C11" i="1"/>
  <c r="C6" i="1"/>
  <c r="C4" i="1"/>
  <c r="F60" i="1"/>
  <c r="D23" i="1"/>
  <c r="E23" i="1"/>
  <c r="F23" i="1"/>
  <c r="D26" i="1"/>
  <c r="E26" i="1"/>
  <c r="F26" i="1"/>
  <c r="D43" i="1"/>
  <c r="E43" i="1"/>
  <c r="F43" i="1"/>
  <c r="D47" i="1"/>
  <c r="E47" i="1"/>
  <c r="F47" i="1"/>
  <c r="D52" i="1"/>
  <c r="E52" i="1"/>
  <c r="F52" i="1"/>
  <c r="D57" i="1"/>
  <c r="E57" i="1"/>
  <c r="F57" i="1"/>
  <c r="D60" i="1"/>
  <c r="E60" i="1"/>
  <c r="D65" i="1"/>
  <c r="E65" i="1"/>
  <c r="F65" i="1"/>
  <c r="D74" i="1"/>
  <c r="E74" i="1"/>
  <c r="E73" i="1" s="1"/>
  <c r="F74" i="1"/>
  <c r="D76" i="1"/>
  <c r="E76" i="1"/>
  <c r="F76" i="1"/>
  <c r="F73" i="1"/>
  <c r="D73" i="1" l="1"/>
  <c r="F69" i="1"/>
  <c r="D71" i="1"/>
  <c r="D84" i="1" s="1"/>
  <c r="D88" i="1" s="1"/>
  <c r="E69" i="1"/>
  <c r="E71" i="1" s="1"/>
  <c r="E84" i="1" s="1"/>
  <c r="E88" i="1" s="1"/>
  <c r="D69" i="1"/>
  <c r="C20" i="1"/>
  <c r="C71" i="1" s="1"/>
  <c r="F71" i="1"/>
  <c r="F84" i="1" s="1"/>
  <c r="F88" i="1" s="1"/>
  <c r="C84" i="1"/>
  <c r="C88" i="1" s="1"/>
</calcChain>
</file>

<file path=xl/sharedStrings.xml><?xml version="1.0" encoding="utf-8"?>
<sst xmlns="http://schemas.openxmlformats.org/spreadsheetml/2006/main" count="673" uniqueCount="293">
  <si>
    <t>BUDGET ECONOMICO TRIENNALE (2020-2021-2022)</t>
  </si>
  <si>
    <t>A</t>
  </si>
  <si>
    <t>COMPONENTI POSITIVI DELLA GESTIONE</t>
  </si>
  <si>
    <t>030</t>
  </si>
  <si>
    <t>PROVENTI DI NATURA TRIBUTARIA</t>
  </si>
  <si>
    <t>030001</t>
  </si>
  <si>
    <t>TASSA REGIONALE PER IL DIRITTO ALLO STUDIO UNIVERSITARIO</t>
  </si>
  <si>
    <t>031</t>
  </si>
  <si>
    <t>RICAVI DELLE VENDITE E DELLE PRESTAZIONI E PROVENTI DA SERVIZI PUBBLICI</t>
  </si>
  <si>
    <t>031001</t>
  </si>
  <si>
    <t>RICAVI DALLA VENDITA DI BENI</t>
  </si>
  <si>
    <t>031002</t>
  </si>
  <si>
    <t>RICAVI DERIVANTI DALLA GESTIONE DEL SERVIZIO ABITATIVO</t>
  </si>
  <si>
    <t>031003</t>
  </si>
  <si>
    <t>RICAVI DERIVANTI DALLA GESTIONE DEGLI ALTRI BENI IMMOBILI</t>
  </si>
  <si>
    <t>031004</t>
  </si>
  <si>
    <t>RICAVI DALLA VENDITA DI ALTRI SERVIZI</t>
  </si>
  <si>
    <t>032</t>
  </si>
  <si>
    <t>PROVENTI DA TRASFERIMENTI E CONTRIBUTI</t>
  </si>
  <si>
    <t>032001</t>
  </si>
  <si>
    <t>TRASFERIMENTI CORRENTI DA AMMINISTRAZIONI PUBBLICHE</t>
  </si>
  <si>
    <t>032002</t>
  </si>
  <si>
    <t>TRASFERIMENTI CORRENTI DA SOGGETTI PRIVATI</t>
  </si>
  <si>
    <t>032004</t>
  </si>
  <si>
    <t>QUOTA ANNUALE DI CONTRIBUTI AGLI INVESTIMENTI DA AMMINISTRAZIONI PUBBLICHE</t>
  </si>
  <si>
    <t>034</t>
  </si>
  <si>
    <t>ALTRI RICAVI E PROVENTI DIVERSI</t>
  </si>
  <si>
    <t>034001</t>
  </si>
  <si>
    <t>INDENNIZZI DI ASSICURAZIONE</t>
  </si>
  <si>
    <t>034002</t>
  </si>
  <si>
    <t>PROVENTI DERIVANTI DALL'ATTIVITA' DI CONTROLLO E REPRESSIONE DELLE IRREGOLARITA' E DEGLI ILLECITI</t>
  </si>
  <si>
    <t>034003</t>
  </si>
  <si>
    <t>PROVENTI DA RIMBORSI</t>
  </si>
  <si>
    <t>034004</t>
  </si>
  <si>
    <t>ALTRI PROVENTI</t>
  </si>
  <si>
    <t>TOTALE COMPONENTI POSITIVI DELLA GESTIONE (A)</t>
  </si>
  <si>
    <t>B</t>
  </si>
  <si>
    <t>COMPONENTI NEGATIVI DELLA GESTIONE</t>
  </si>
  <si>
    <t>040</t>
  </si>
  <si>
    <t>ACQUISTO DI MATERIE PRIME E/O BENI DI CONSUMO</t>
  </si>
  <si>
    <t>040001</t>
  </si>
  <si>
    <t>GIORNALI, RIVISTE E PUBBLICAZIONI</t>
  </si>
  <si>
    <t>040002</t>
  </si>
  <si>
    <t>ALTRI BENI DI CONSUMO</t>
  </si>
  <si>
    <t>041</t>
  </si>
  <si>
    <t>PRESTAZIONI DI SERVIZI</t>
  </si>
  <si>
    <t>041001</t>
  </si>
  <si>
    <t>ORGANI E INCARICHI ISTITUZIONALI DELL'AMMINISTRAZIONE</t>
  </si>
  <si>
    <t>041002</t>
  </si>
  <si>
    <t>COSTI DI RAPPRESENTANZA, ORGANIZZAZIONE EVENTI, PUBBLICITA' E SERVIZI PER TRASFERTA</t>
  </si>
  <si>
    <t>041003</t>
  </si>
  <si>
    <t>AGGI DI RISCOSSIONE</t>
  </si>
  <si>
    <t>041004</t>
  </si>
  <si>
    <t>FORMAZIONE E ADDESTRAMENTO</t>
  </si>
  <si>
    <t>041005</t>
  </si>
  <si>
    <t>UTENZE E CANONI</t>
  </si>
  <si>
    <t>041006</t>
  </si>
  <si>
    <t>CANONI PER PROGETTI DI PARTENARIATO PUBBLICO PRIVATO</t>
  </si>
  <si>
    <t>041007</t>
  </si>
  <si>
    <t>MANUTENZIONE ORDINARIA E RIPARAZIONI</t>
  </si>
  <si>
    <t>041008</t>
  </si>
  <si>
    <t>CONSULENZE</t>
  </si>
  <si>
    <t>041009</t>
  </si>
  <si>
    <t>PRESTAZIONI PROFESSIONALI E SPECIALISTICHE</t>
  </si>
  <si>
    <t>041010</t>
  </si>
  <si>
    <t>LAVORO FLESSIBILE, QUOTA LSU E ACQUISTO DI SERVIZI DA AGENZIE DI LAVORO INTERINALE</t>
  </si>
  <si>
    <t>041011</t>
  </si>
  <si>
    <t>SERVIZI AUSILIARI</t>
  </si>
  <si>
    <t>041012</t>
  </si>
  <si>
    <t>SERVIZI DI RISTORAZIONE</t>
  </si>
  <si>
    <t>041013</t>
  </si>
  <si>
    <t>SERVIZI AMMINISTRATIVI</t>
  </si>
  <si>
    <t>041014</t>
  </si>
  <si>
    <t>SERVIZI FINANZIARI</t>
  </si>
  <si>
    <t>041015</t>
  </si>
  <si>
    <t>SERVIZI INFORMATICI E DI TELECOMUNICAZIONI</t>
  </si>
  <si>
    <t>041016</t>
  </si>
  <si>
    <t>COSTI PER ALTRI SERVIZI</t>
  </si>
  <si>
    <t>042</t>
  </si>
  <si>
    <t>UTILIZZO DI BENI TERZI</t>
  </si>
  <si>
    <t>042001</t>
  </si>
  <si>
    <t>NOLEGGI E FITTI</t>
  </si>
  <si>
    <t>042002</t>
  </si>
  <si>
    <t>LICENZE</t>
  </si>
  <si>
    <t>042003</t>
  </si>
  <si>
    <t>DIRITTI REALI DI GODIMENTO E SERVITU' ONEROSE</t>
  </si>
  <si>
    <t>043</t>
  </si>
  <si>
    <t>PERSONALE</t>
  </si>
  <si>
    <t>043001</t>
  </si>
  <si>
    <t>RETRIBUZIONI IN DENARO</t>
  </si>
  <si>
    <t>043002</t>
  </si>
  <si>
    <t>CONTRIBUTI EFFETTIVI A CARICO DELL'AMMINISTRAZIONE</t>
  </si>
  <si>
    <t>043003</t>
  </si>
  <si>
    <t>CONTRIBUTI SOCIALI FIGURATIVI</t>
  </si>
  <si>
    <t>043004</t>
  </si>
  <si>
    <t>ALTRI COSTI DEL PERSONALE</t>
  </si>
  <si>
    <t>044</t>
  </si>
  <si>
    <t>ONERI DIVERSI DELLA GESTIONE</t>
  </si>
  <si>
    <t>044001</t>
  </si>
  <si>
    <t>IMPOSTE, TASSE E PROVENTI ASSIMILATI DI NATURA CORRENTE A CARICO DELL'ENTE</t>
  </si>
  <si>
    <t>044002</t>
  </si>
  <si>
    <t>PREMI DI ASSICURAZIONE</t>
  </si>
  <si>
    <t>044003</t>
  </si>
  <si>
    <t>COSTI PER RIMBORSI</t>
  </si>
  <si>
    <t>044004</t>
  </si>
  <si>
    <t>ALTRI COSTI DELLA GESTIONE</t>
  </si>
  <si>
    <t>045</t>
  </si>
  <si>
    <t>AMMORTAMENTI E SVALUTAZIONI</t>
  </si>
  <si>
    <t>045001</t>
  </si>
  <si>
    <t>AMMORTAMENTO DI IMMOBILIZZAZIONI MATERIALI</t>
  </si>
  <si>
    <t>045002</t>
  </si>
  <si>
    <t>AMMORTAMENTO DI IMMOBILIZZAZIONI IMMATERIALI</t>
  </si>
  <si>
    <t>046</t>
  </si>
  <si>
    <t>COSTI PER TRASFERIMENTI E CONTRIBUTI</t>
  </si>
  <si>
    <t>046001</t>
  </si>
  <si>
    <t>TRASFERIMENTI CORRENTI A AMMINISTRAZIONI PUBBLICHE</t>
  </si>
  <si>
    <t>046002</t>
  </si>
  <si>
    <t>TRASFERIMENTI CORRENTI A STUDENTI</t>
  </si>
  <si>
    <t>046003</t>
  </si>
  <si>
    <t>TRASFERIMENTI CORRENTI AD ASSOCIAZIONI STUDENTESCHE</t>
  </si>
  <si>
    <t>046004</t>
  </si>
  <si>
    <t>047</t>
  </si>
  <si>
    <t>ACCANTONAMENTI</t>
  </si>
  <si>
    <t>047001</t>
  </si>
  <si>
    <t>ACCANTONAMENTO A FONDO SVALUTAZIONE CREDITI</t>
  </si>
  <si>
    <t>047002</t>
  </si>
  <si>
    <t>ACCANTONAMENTO A FONDO RISCHI</t>
  </si>
  <si>
    <t>047003</t>
  </si>
  <si>
    <t>ALTRI ACCANTONAMENTI</t>
  </si>
  <si>
    <t>TOTALE COMPONENTI NEGATIVI DELLA GESTIONE (B)</t>
  </si>
  <si>
    <t>DIFFERENZA TRA COMPONENTI POSITIVI E NEGATIVI DELLA GESTIONE (A-B)</t>
  </si>
  <si>
    <t>C</t>
  </si>
  <si>
    <t>PROVENTI ED ONERI FINANZIARI</t>
  </si>
  <si>
    <t>036</t>
  </si>
  <si>
    <t>PROVENTI FINANZIARI</t>
  </si>
  <si>
    <t>036001</t>
  </si>
  <si>
    <t>INTERESSI ATTIVI</t>
  </si>
  <si>
    <t>048</t>
  </si>
  <si>
    <t>ONERI FINANZIARI</t>
  </si>
  <si>
    <t>048001</t>
  </si>
  <si>
    <t>ALTRI ONERI PER INTERESSI PAGATI AD AMMINISTRAZIONI PUBBLICHE</t>
  </si>
  <si>
    <t>048002</t>
  </si>
  <si>
    <t>ALTRI ONERI PER INTERESSI PAGATI AD ALTRI SOGGETTI</t>
  </si>
  <si>
    <t>048003</t>
  </si>
  <si>
    <t>ALTRI ONERI PER INTERESSI DIVERSI</t>
  </si>
  <si>
    <t>D</t>
  </si>
  <si>
    <t>RETTIFICHE DI VALORE DI ATTIVITA' FINANZIARIE</t>
  </si>
  <si>
    <t>050</t>
  </si>
  <si>
    <t>RETTIFICHE DI ATTIVITA' FINANZIARIE</t>
  </si>
  <si>
    <t>050001</t>
  </si>
  <si>
    <t>Rivalutazioni</t>
  </si>
  <si>
    <t>050002</t>
  </si>
  <si>
    <t>Svalutazioni</t>
  </si>
  <si>
    <t>RISULTATO PRIMA DELLE IMPOSTE (A-B+/-C+/-D+/-E)</t>
  </si>
  <si>
    <t>F</t>
  </si>
  <si>
    <t>IMPOSTE E TASSE</t>
  </si>
  <si>
    <t>RISULTATO DI ESERCIZIO</t>
  </si>
  <si>
    <t>TRASFERIMENTI CORRENTI A STUDENTI DA ASSEGNAZIONI VINCOLATE  PAT</t>
  </si>
  <si>
    <t>2019 assestato</t>
  </si>
  <si>
    <t>TOTALE</t>
  </si>
  <si>
    <t>SERVIZIO ABITATIVO</t>
  </si>
  <si>
    <t>SERVIZIO RISTORAZIONE</t>
  </si>
  <si>
    <t>INTERVENTI ECONOMICI</t>
  </si>
  <si>
    <t>INTERVENTI INTEGRATIVI E SERVIZI ACCESSORI</t>
  </si>
  <si>
    <t>PATRIMONIO IMMOBILIARE IN DISPONIBILITA'</t>
  </si>
  <si>
    <t>SERVIZI GENERALI</t>
  </si>
  <si>
    <t>030.001</t>
  </si>
  <si>
    <t>Tassa Regionale per il diritto allo studio Universitario</t>
  </si>
  <si>
    <t>031.001</t>
  </si>
  <si>
    <t>Ricavi dalla vendita di beni</t>
  </si>
  <si>
    <t>031.002</t>
  </si>
  <si>
    <t>Ricavi derivanti dalla gestione del Servizio Abitativo</t>
  </si>
  <si>
    <t>031.003</t>
  </si>
  <si>
    <t>Ricavi derivanti dalla gestione degli altri beni immobili</t>
  </si>
  <si>
    <t>031.004</t>
  </si>
  <si>
    <t>Ricavi dalla vendita di altri servizi</t>
  </si>
  <si>
    <t>032.001</t>
  </si>
  <si>
    <t>Trasferimenti correnti da Amministrazioni Pubbliche</t>
  </si>
  <si>
    <t>032.002</t>
  </si>
  <si>
    <t>Trasferimenti correnti da soggetti privati</t>
  </si>
  <si>
    <t>032.004</t>
  </si>
  <si>
    <t>Quota annuale di contributi agli investimenti da Amministrazioni Pubbliche</t>
  </si>
  <si>
    <t>034.001</t>
  </si>
  <si>
    <t>Indennizzi di assicurazione</t>
  </si>
  <si>
    <t>034.002</t>
  </si>
  <si>
    <t>Proventi derivanti dall'attività di controllo e repressione delle irregolarità e degli illeciti</t>
  </si>
  <si>
    <t>034.003</t>
  </si>
  <si>
    <t>Proventi da rimborsi</t>
  </si>
  <si>
    <t>034.004</t>
  </si>
  <si>
    <t>Altri proventi</t>
  </si>
  <si>
    <t>040.001</t>
  </si>
  <si>
    <t>Giornali, riviste e pubblicazioni</t>
  </si>
  <si>
    <t>040.002</t>
  </si>
  <si>
    <t>Altri beni di consumo</t>
  </si>
  <si>
    <t>041.001</t>
  </si>
  <si>
    <t>Organi e incarichi istituzionali dell'amministrazione</t>
  </si>
  <si>
    <t>041.002</t>
  </si>
  <si>
    <t>Costi di rappresentanza, organizzazione eventi, pubblicità e servizi per trasferta</t>
  </si>
  <si>
    <t>041.003</t>
  </si>
  <si>
    <t>Aggi di riscossione</t>
  </si>
  <si>
    <t>041.004</t>
  </si>
  <si>
    <t>Formazione e addestramento</t>
  </si>
  <si>
    <t>041.005</t>
  </si>
  <si>
    <t>Utenze e canoni</t>
  </si>
  <si>
    <t>041.006</t>
  </si>
  <si>
    <t>Canoni per Progetti di partenariato pubblico privato (PPP)</t>
  </si>
  <si>
    <t>041.007</t>
  </si>
  <si>
    <t>Manutenzione ordinaria e riparazioni</t>
  </si>
  <si>
    <t>041.008</t>
  </si>
  <si>
    <t>Consulenze</t>
  </si>
  <si>
    <t>041.009</t>
  </si>
  <si>
    <t>Prestazioni professionali e specialistiche</t>
  </si>
  <si>
    <t>041.010</t>
  </si>
  <si>
    <t>Lavoro flessibilie, quota LSU e acquisto di servizi da agenzie di lavoro interinale</t>
  </si>
  <si>
    <t>041.011</t>
  </si>
  <si>
    <t>Servizi ausiliari</t>
  </si>
  <si>
    <t>041.012</t>
  </si>
  <si>
    <t>Servizi di ristorazione</t>
  </si>
  <si>
    <t>041.013</t>
  </si>
  <si>
    <t>Servizi amministrativi</t>
  </si>
  <si>
    <t>041.014</t>
  </si>
  <si>
    <t>Servizi finanziari</t>
  </si>
  <si>
    <t>041.015</t>
  </si>
  <si>
    <t>Servizi informatici e di telecomunicazioni</t>
  </si>
  <si>
    <t>041.016</t>
  </si>
  <si>
    <t>Costi per altri servizi</t>
  </si>
  <si>
    <t>UTILIZZO DI BENI DI TERZI</t>
  </si>
  <si>
    <t>042.001</t>
  </si>
  <si>
    <t>Noleggi e fitti</t>
  </si>
  <si>
    <t>042.002</t>
  </si>
  <si>
    <t>Licenze</t>
  </si>
  <si>
    <t>042.003</t>
  </si>
  <si>
    <t>Diritti reali di godimento e servitù onerose</t>
  </si>
  <si>
    <t>043.001</t>
  </si>
  <si>
    <t>Retribuzioni in denaro</t>
  </si>
  <si>
    <t>043.002</t>
  </si>
  <si>
    <t>Contributi effettivi a carico dell'amministrazione</t>
  </si>
  <si>
    <t>043.003</t>
  </si>
  <si>
    <t>Contributi sociali figurativi</t>
  </si>
  <si>
    <t>043.004</t>
  </si>
  <si>
    <t>Altri costi del personale</t>
  </si>
  <si>
    <t>044.001</t>
  </si>
  <si>
    <t>Imposte, tasse e proventi assimilati di natura corrente a carico dell'ente</t>
  </si>
  <si>
    <t>044.002</t>
  </si>
  <si>
    <t>Premi di assicurazione</t>
  </si>
  <si>
    <t>044.003</t>
  </si>
  <si>
    <t>Costi per rimborsi</t>
  </si>
  <si>
    <t>044.004</t>
  </si>
  <si>
    <t>Altri costi della gestione</t>
  </si>
  <si>
    <t>045.001</t>
  </si>
  <si>
    <t>Ammortamento di immobilizzazioni materiali</t>
  </si>
  <si>
    <t>045.002</t>
  </si>
  <si>
    <t>Ammortamento di immobilizzazioni immateriali</t>
  </si>
  <si>
    <t>046.001</t>
  </si>
  <si>
    <t>Trasferimenti correnti a Amministrazioni Pubbliche</t>
  </si>
  <si>
    <t>046.002</t>
  </si>
  <si>
    <t>Trasferimenti correnti a studenti</t>
  </si>
  <si>
    <t>046.003</t>
  </si>
  <si>
    <t>Trasferimenti correnti ad associazioni studentesche</t>
  </si>
  <si>
    <t>046.004</t>
  </si>
  <si>
    <t>Trasferimenti correnti a studenti da assegnazioni vincolate PAT</t>
  </si>
  <si>
    <t>047.001</t>
  </si>
  <si>
    <t>Accantonamento a Fondo svalutazione crediti</t>
  </si>
  <si>
    <t>047.002</t>
  </si>
  <si>
    <t>Accantonamento a Fondo rischi</t>
  </si>
  <si>
    <t>047.003</t>
  </si>
  <si>
    <t>Altri accantonamenti</t>
  </si>
  <si>
    <t>036.001</t>
  </si>
  <si>
    <t>Interessi attivi</t>
  </si>
  <si>
    <t>048.001</t>
  </si>
  <si>
    <t>Altri oneri per interessi pagati ad amministrazioni pubbliche</t>
  </si>
  <si>
    <t>048.002</t>
  </si>
  <si>
    <t>Altri oneri per interessi pagati ad altri soggetti</t>
  </si>
  <si>
    <t>048.003</t>
  </si>
  <si>
    <t>Altri oneri per interessi diversi</t>
  </si>
  <si>
    <t>050.001</t>
  </si>
  <si>
    <t>050.002</t>
  </si>
  <si>
    <t>BUDGET ECONOMICO 2022 PER CENTRO DI RESPONSABILITA'</t>
  </si>
  <si>
    <t>BUDGET ECONOMICO 2023 PER CENTRO DI RESPONSABILITA'</t>
  </si>
  <si>
    <t>BUDGET ECONOMICO 2024 PER CENTRO DI RESPONSABILITA'</t>
  </si>
  <si>
    <t xml:space="preserve">cdc 16 comandi </t>
  </si>
  <si>
    <t>da fare</t>
  </si>
  <si>
    <t>lagni + monti (gare)</t>
  </si>
  <si>
    <t>Morena</t>
  </si>
  <si>
    <t xml:space="preserve">convenzione sanità </t>
  </si>
  <si>
    <t>borse art. 23 22/23</t>
  </si>
  <si>
    <t xml:space="preserve">borse art. 23 21/22 </t>
  </si>
  <si>
    <t>scaduta</t>
  </si>
  <si>
    <t>consulenze distu personale direttore - il resto fabio</t>
  </si>
  <si>
    <t>il risultato di esercizio della prima  colonna va inserito nelle borse e poi il totale del risultato di esercizio corrisponde all'assegnazione pat</t>
  </si>
  <si>
    <t>fabbisogno pat per centri</t>
  </si>
  <si>
    <t>Assegnare la pat solo a livello di totale prima colonna</t>
  </si>
  <si>
    <t>fabbisogno 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</si>
</sst>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410]\ #,##0.00;[Red]\-[$€-410]\ #,##0.00"/>
  </numFmts>
  <fonts count="1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u/>
      <sz val="11"/>
      <color indexed="8"/>
      <name val="Calibri"/>
      <family val="2"/>
    </font>
    <font>
      <b/>
      <i/>
      <sz val="16"/>
      <color indexed="8"/>
      <name val="Calibri"/>
      <family val="2"/>
    </font>
    <font>
      <b/>
      <sz val="16"/>
      <color indexed="10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9"/>
      <name val="Calibri"/>
      <family val="2"/>
    </font>
    <font>
      <b/>
      <sz val="16"/>
      <color indexed="9"/>
      <name val="Calibri"/>
      <family val="2"/>
    </font>
    <font>
      <sz val="14"/>
      <color indexed="9"/>
      <name val="Calibri"/>
      <family val="2"/>
    </font>
    <font>
      <b/>
      <sz val="13"/>
      <color indexed="8"/>
      <name val="Calibri"/>
      <family val="2"/>
    </font>
    <font>
      <sz val="14"/>
      <color indexed="8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16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2" fillId="0" borderId="0" applyNumberFormat="0" applyFill="0" applyBorder="0" applyProtection="0"/>
    <xf numFmtId="164" fontId="2" fillId="0" borderId="0" applyFill="0" applyBorder="0" applyProtection="0"/>
    <xf numFmtId="0" fontId="1" fillId="0" borderId="0"/>
  </cellStyleXfs>
  <cellXfs count="66">
    <xf numFmtId="0" fontId="0" fillId="0" borderId="0" xfId="0"/>
    <xf numFmtId="49" fontId="5" fillId="0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4" fontId="0" fillId="0" borderId="0" xfId="0" applyNumberFormat="1"/>
    <xf numFmtId="4" fontId="7" fillId="2" borderId="1" xfId="0" applyNumberFormat="1" applyFont="1" applyFill="1" applyBorder="1" applyAlignment="1">
      <alignment vertical="center"/>
    </xf>
    <xf numFmtId="49" fontId="0" fillId="0" borderId="1" xfId="0" applyNumberFormat="1" applyBorder="1"/>
    <xf numFmtId="4" fontId="0" fillId="0" borderId="1" xfId="0" applyNumberFormat="1" applyBorder="1"/>
    <xf numFmtId="49" fontId="9" fillId="2" borderId="1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4" fontId="7" fillId="2" borderId="3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49" fontId="0" fillId="0" borderId="1" xfId="0" applyNumberFormat="1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Font="1" applyFill="1" applyBorder="1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right"/>
    </xf>
    <xf numFmtId="49" fontId="11" fillId="0" borderId="1" xfId="0" applyNumberFormat="1" applyFont="1" applyBorder="1"/>
    <xf numFmtId="0" fontId="11" fillId="0" borderId="1" xfId="0" applyFont="1" applyBorder="1"/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" fontId="0" fillId="5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1" xfId="0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Alignment="1">
      <alignment vertical="center"/>
    </xf>
    <xf numFmtId="49" fontId="12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4" fontId="11" fillId="0" borderId="0" xfId="0" applyNumberFormat="1" applyFont="1"/>
    <xf numFmtId="4" fontId="0" fillId="0" borderId="4" xfId="0" applyNumberFormat="1" applyBorder="1" applyAlignment="1">
      <alignment vertical="center"/>
    </xf>
    <xf numFmtId="4" fontId="13" fillId="0" borderId="1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6">
    <cellStyle name="Intestazione" xfId="1"/>
    <cellStyle name="Intestazione1" xfId="2"/>
    <cellStyle name="Normale" xfId="0" builtinId="0"/>
    <cellStyle name="Normale 2" xfId="5"/>
    <cellStyle name="Risultato" xfId="3"/>
    <cellStyle name="Risultato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>
      <selection activeCell="D7" sqref="D7"/>
    </sheetView>
  </sheetViews>
  <sheetFormatPr defaultColWidth="12.5703125" defaultRowHeight="30" customHeight="1" x14ac:dyDescent="0.25"/>
  <cols>
    <col min="1" max="1" width="9" customWidth="1"/>
    <col min="2" max="2" width="55.7109375" style="20" customWidth="1"/>
    <col min="3" max="5" width="20.28515625" customWidth="1"/>
    <col min="6" max="6" width="20.140625" customWidth="1"/>
    <col min="7" max="45" width="8.5703125" customWidth="1"/>
  </cols>
  <sheetData>
    <row r="1" spans="1:6" ht="30" customHeight="1" x14ac:dyDescent="0.25">
      <c r="A1" s="64" t="s">
        <v>0</v>
      </c>
      <c r="B1" s="64"/>
      <c r="C1" s="64"/>
      <c r="D1" s="64"/>
      <c r="E1" s="64"/>
      <c r="F1" s="64"/>
    </row>
    <row r="2" spans="1:6" ht="25.5" customHeight="1" x14ac:dyDescent="0.25">
      <c r="A2" s="1"/>
      <c r="B2" s="24"/>
      <c r="C2" s="15" t="s">
        <v>158</v>
      </c>
      <c r="D2" s="16">
        <v>2020</v>
      </c>
      <c r="E2" s="16">
        <v>2021</v>
      </c>
      <c r="F2" s="16">
        <v>2022</v>
      </c>
    </row>
    <row r="3" spans="1:6" ht="25.5" customHeight="1" x14ac:dyDescent="0.25">
      <c r="A3" s="2" t="s">
        <v>1</v>
      </c>
      <c r="B3" s="25" t="s">
        <v>2</v>
      </c>
      <c r="C3" s="14"/>
      <c r="D3" s="4"/>
      <c r="E3" s="4"/>
      <c r="F3" s="4"/>
    </row>
    <row r="4" spans="1:6" ht="30" customHeight="1" x14ac:dyDescent="0.25">
      <c r="A4" s="5" t="s">
        <v>3</v>
      </c>
      <c r="B4" s="26" t="s">
        <v>4</v>
      </c>
      <c r="C4" s="6">
        <f>C5</f>
        <v>2370000</v>
      </c>
      <c r="D4" s="17">
        <f>D5</f>
        <v>2450000</v>
      </c>
      <c r="E4" s="17">
        <f>E5</f>
        <v>2450000</v>
      </c>
      <c r="F4" s="17">
        <f>F5</f>
        <v>2450000</v>
      </c>
    </row>
    <row r="5" spans="1:6" ht="30" customHeight="1" x14ac:dyDescent="0.25">
      <c r="A5" s="7" t="s">
        <v>5</v>
      </c>
      <c r="B5" s="27" t="s">
        <v>6</v>
      </c>
      <c r="C5" s="8">
        <v>2370000</v>
      </c>
      <c r="D5" s="18">
        <v>2450000</v>
      </c>
      <c r="E5" s="18">
        <v>2450000</v>
      </c>
      <c r="F5" s="18">
        <v>2450000</v>
      </c>
    </row>
    <row r="6" spans="1:6" ht="37.5" x14ac:dyDescent="0.25">
      <c r="A6" s="5" t="s">
        <v>7</v>
      </c>
      <c r="B6" s="26" t="s">
        <v>8</v>
      </c>
      <c r="C6" s="6">
        <f>SUM(C7:C10)</f>
        <v>3365065</v>
      </c>
      <c r="D6" s="17">
        <f>SUM(D7:D10)</f>
        <v>2222000</v>
      </c>
      <c r="E6" s="17">
        <f>SUM(E7:E10)</f>
        <v>2423000</v>
      </c>
      <c r="F6" s="17">
        <f>SUM(F7:F10)</f>
        <v>2667166</v>
      </c>
    </row>
    <row r="7" spans="1:6" ht="30" customHeight="1" x14ac:dyDescent="0.25">
      <c r="A7" s="7" t="s">
        <v>9</v>
      </c>
      <c r="B7" s="27" t="s">
        <v>10</v>
      </c>
      <c r="C7" s="8"/>
      <c r="D7" s="18">
        <v>3000</v>
      </c>
      <c r="E7" s="18">
        <v>3000</v>
      </c>
      <c r="F7" s="18">
        <v>3000</v>
      </c>
    </row>
    <row r="8" spans="1:6" ht="30" customHeight="1" x14ac:dyDescent="0.25">
      <c r="A8" s="7" t="s">
        <v>11</v>
      </c>
      <c r="B8" s="27" t="s">
        <v>12</v>
      </c>
      <c r="C8" s="8">
        <v>3283065</v>
      </c>
      <c r="D8" s="23">
        <v>2149000</v>
      </c>
      <c r="E8" s="23">
        <v>2350000</v>
      </c>
      <c r="F8" s="23">
        <v>2600000</v>
      </c>
    </row>
    <row r="9" spans="1:6" ht="30" customHeight="1" x14ac:dyDescent="0.25">
      <c r="A9" s="7" t="s">
        <v>13</v>
      </c>
      <c r="B9" s="27" t="s">
        <v>14</v>
      </c>
      <c r="C9" s="8">
        <v>82000</v>
      </c>
      <c r="D9" s="18">
        <v>70000</v>
      </c>
      <c r="E9" s="18">
        <v>70000</v>
      </c>
      <c r="F9" s="18">
        <v>64166</v>
      </c>
    </row>
    <row r="10" spans="1:6" ht="30" customHeight="1" x14ac:dyDescent="0.25">
      <c r="A10" s="7" t="s">
        <v>15</v>
      </c>
      <c r="B10" s="27" t="s">
        <v>16</v>
      </c>
      <c r="C10" s="8">
        <v>0</v>
      </c>
      <c r="D10" s="18">
        <v>0</v>
      </c>
      <c r="E10" s="18">
        <v>0</v>
      </c>
      <c r="F10" s="18">
        <v>0</v>
      </c>
    </row>
    <row r="11" spans="1:6" ht="30" customHeight="1" x14ac:dyDescent="0.25">
      <c r="A11" s="5" t="s">
        <v>17</v>
      </c>
      <c r="B11" s="26" t="s">
        <v>18</v>
      </c>
      <c r="C11" s="6">
        <f>SUM(C12:C14)</f>
        <v>19887377.59</v>
      </c>
      <c r="D11" s="17">
        <f>SUM(D12:D14)</f>
        <v>14213086.6</v>
      </c>
      <c r="E11" s="17">
        <f>SUM(E12:E14)</f>
        <v>13377886.6</v>
      </c>
      <c r="F11" s="17">
        <f>SUM(F12:F14)</f>
        <v>13365286.6</v>
      </c>
    </row>
    <row r="12" spans="1:6" ht="33" customHeight="1" x14ac:dyDescent="0.25">
      <c r="A12" s="21" t="s">
        <v>19</v>
      </c>
      <c r="B12" s="31" t="s">
        <v>20</v>
      </c>
      <c r="C12" s="22">
        <v>16687377.59</v>
      </c>
      <c r="D12" s="23">
        <f>10264886.6+63000+415200+420000</f>
        <v>11163086.6</v>
      </c>
      <c r="E12" s="23">
        <f>10264886.6+63000</f>
        <v>10327886.6</v>
      </c>
      <c r="F12" s="23">
        <f>10264886.6+50400</f>
        <v>10315286.6</v>
      </c>
    </row>
    <row r="13" spans="1:6" ht="30" customHeight="1" x14ac:dyDescent="0.25">
      <c r="A13" s="7" t="s">
        <v>21</v>
      </c>
      <c r="B13" s="27" t="s">
        <v>22</v>
      </c>
      <c r="C13" s="8"/>
      <c r="D13" s="18">
        <v>0</v>
      </c>
      <c r="E13" s="18">
        <v>0</v>
      </c>
      <c r="F13" s="18">
        <v>0</v>
      </c>
    </row>
    <row r="14" spans="1:6" ht="30" customHeight="1" x14ac:dyDescent="0.25">
      <c r="A14" s="7" t="s">
        <v>23</v>
      </c>
      <c r="B14" s="27" t="s">
        <v>24</v>
      </c>
      <c r="C14" s="8">
        <v>3200000</v>
      </c>
      <c r="D14" s="18">
        <v>3050000</v>
      </c>
      <c r="E14" s="18">
        <v>3050000</v>
      </c>
      <c r="F14" s="18">
        <v>3050000</v>
      </c>
    </row>
    <row r="15" spans="1:6" ht="30" customHeight="1" x14ac:dyDescent="0.25">
      <c r="A15" s="5" t="s">
        <v>25</v>
      </c>
      <c r="B15" s="26" t="s">
        <v>26</v>
      </c>
      <c r="C15" s="6">
        <f>SUM(C16:C19)</f>
        <v>479435</v>
      </c>
      <c r="D15" s="17">
        <f>SUM(D16:D19)</f>
        <v>448000</v>
      </c>
      <c r="E15" s="17">
        <f>SUM(E16:E19)</f>
        <v>430000</v>
      </c>
      <c r="F15" s="17">
        <f>SUM(F16:F19)</f>
        <v>407000</v>
      </c>
    </row>
    <row r="16" spans="1:6" ht="30" customHeight="1" x14ac:dyDescent="0.25">
      <c r="A16" s="7" t="s">
        <v>27</v>
      </c>
      <c r="B16" s="27" t="s">
        <v>28</v>
      </c>
      <c r="C16" s="8">
        <v>10476</v>
      </c>
      <c r="D16" s="18">
        <v>5000</v>
      </c>
      <c r="E16" s="18">
        <v>5000</v>
      </c>
      <c r="F16" s="18">
        <v>5000</v>
      </c>
    </row>
    <row r="17" spans="1:6" ht="30" customHeight="1" x14ac:dyDescent="0.25">
      <c r="A17" s="7" t="s">
        <v>29</v>
      </c>
      <c r="B17" s="27" t="s">
        <v>30</v>
      </c>
      <c r="C17" s="8">
        <v>18956.2</v>
      </c>
      <c r="D17" s="18">
        <v>2000</v>
      </c>
      <c r="E17" s="18">
        <v>2000</v>
      </c>
      <c r="F17" s="18">
        <v>2000</v>
      </c>
    </row>
    <row r="18" spans="1:6" ht="30" customHeight="1" x14ac:dyDescent="0.25">
      <c r="A18" s="7" t="s">
        <v>31</v>
      </c>
      <c r="B18" s="27" t="s">
        <v>32</v>
      </c>
      <c r="C18" s="8">
        <v>258924.54</v>
      </c>
      <c r="D18" s="18">
        <v>300000</v>
      </c>
      <c r="E18" s="18">
        <v>283000</v>
      </c>
      <c r="F18" s="18">
        <v>260000</v>
      </c>
    </row>
    <row r="19" spans="1:6" ht="30" customHeight="1" x14ac:dyDescent="0.25">
      <c r="A19" s="7" t="s">
        <v>33</v>
      </c>
      <c r="B19" s="27" t="s">
        <v>34</v>
      </c>
      <c r="C19" s="8">
        <v>191078.26</v>
      </c>
      <c r="D19" s="18">
        <v>141000</v>
      </c>
      <c r="E19" s="18">
        <v>140000</v>
      </c>
      <c r="F19" s="18">
        <v>140000</v>
      </c>
    </row>
    <row r="20" spans="1:6" ht="25.5" customHeight="1" x14ac:dyDescent="0.25">
      <c r="A20" s="4"/>
      <c r="B20" s="29" t="s">
        <v>35</v>
      </c>
      <c r="C20" s="10">
        <f>C4+C6+C11+C15</f>
        <v>26101877.59</v>
      </c>
      <c r="D20" s="19">
        <f>D4+D6+D11+D15</f>
        <v>19333086.600000001</v>
      </c>
      <c r="E20" s="19">
        <f>E4+E6+E11+E15</f>
        <v>18680886.600000001</v>
      </c>
      <c r="F20" s="19">
        <f>F4+F6+F11+F15</f>
        <v>18889452.600000001</v>
      </c>
    </row>
    <row r="21" spans="1:6" ht="9.9499999999999993" customHeight="1" x14ac:dyDescent="0.25">
      <c r="A21" s="11"/>
      <c r="B21" s="30"/>
      <c r="C21" s="12"/>
      <c r="D21" s="12"/>
      <c r="E21" s="12"/>
      <c r="F21" s="12"/>
    </row>
    <row r="22" spans="1:6" ht="25.5" customHeight="1" x14ac:dyDescent="0.25">
      <c r="A22" s="2" t="s">
        <v>36</v>
      </c>
      <c r="B22" s="29" t="s">
        <v>37</v>
      </c>
      <c r="C22" s="10"/>
      <c r="D22" s="10"/>
      <c r="E22" s="4"/>
      <c r="F22" s="10"/>
    </row>
    <row r="23" spans="1:6" ht="30" customHeight="1" x14ac:dyDescent="0.25">
      <c r="A23" s="5" t="s">
        <v>38</v>
      </c>
      <c r="B23" s="26" t="s">
        <v>39</v>
      </c>
      <c r="C23" s="6">
        <f>SUM(C24:C25)</f>
        <v>160500</v>
      </c>
      <c r="D23" s="6">
        <f>SUM(D24:D25)</f>
        <v>162300</v>
      </c>
      <c r="E23" s="6">
        <f>SUM(E24:E25)</f>
        <v>162300</v>
      </c>
      <c r="F23" s="6">
        <f>SUM(F24:F25)</f>
        <v>162300</v>
      </c>
    </row>
    <row r="24" spans="1:6" ht="30" customHeight="1" x14ac:dyDescent="0.25">
      <c r="A24" s="7" t="s">
        <v>40</v>
      </c>
      <c r="B24" s="27" t="s">
        <v>41</v>
      </c>
      <c r="C24" s="8">
        <v>4300</v>
      </c>
      <c r="D24" s="8">
        <v>4300</v>
      </c>
      <c r="E24" s="8">
        <v>4300</v>
      </c>
      <c r="F24" s="8">
        <v>4300</v>
      </c>
    </row>
    <row r="25" spans="1:6" ht="30" customHeight="1" x14ac:dyDescent="0.25">
      <c r="A25" s="7" t="s">
        <v>42</v>
      </c>
      <c r="B25" s="27" t="s">
        <v>43</v>
      </c>
      <c r="C25" s="8">
        <v>156200</v>
      </c>
      <c r="D25" s="8">
        <v>158000</v>
      </c>
      <c r="E25" s="8">
        <v>158000</v>
      </c>
      <c r="F25" s="8">
        <v>158000</v>
      </c>
    </row>
    <row r="26" spans="1:6" ht="30" customHeight="1" x14ac:dyDescent="0.25">
      <c r="A26" s="5" t="s">
        <v>44</v>
      </c>
      <c r="B26" s="26" t="s">
        <v>45</v>
      </c>
      <c r="C26" s="6">
        <f>SUM(C27:C42)</f>
        <v>5925818.04</v>
      </c>
      <c r="D26" s="6">
        <f>SUM(D27:D42)</f>
        <v>5969490</v>
      </c>
      <c r="E26" s="6">
        <f>SUM(E27:E42)</f>
        <v>5923490</v>
      </c>
      <c r="F26" s="6">
        <f>SUM(F27:F42)</f>
        <v>5923490</v>
      </c>
    </row>
    <row r="27" spans="1:6" ht="30" customHeight="1" x14ac:dyDescent="0.25">
      <c r="A27" s="7" t="s">
        <v>46</v>
      </c>
      <c r="B27" s="27" t="s">
        <v>47</v>
      </c>
      <c r="C27" s="8">
        <v>62000</v>
      </c>
      <c r="D27" s="8">
        <v>62000</v>
      </c>
      <c r="E27" s="8">
        <v>62000</v>
      </c>
      <c r="F27" s="8">
        <v>62000</v>
      </c>
    </row>
    <row r="28" spans="1:6" ht="30" customHeight="1" x14ac:dyDescent="0.25">
      <c r="A28" s="7" t="s">
        <v>48</v>
      </c>
      <c r="B28" s="27" t="s">
        <v>49</v>
      </c>
      <c r="C28" s="8">
        <v>9800</v>
      </c>
      <c r="D28" s="8">
        <v>10040</v>
      </c>
      <c r="E28" s="8">
        <v>10040</v>
      </c>
      <c r="F28" s="8">
        <v>10040</v>
      </c>
    </row>
    <row r="29" spans="1:6" ht="30" customHeight="1" x14ac:dyDescent="0.25">
      <c r="A29" s="7" t="s">
        <v>50</v>
      </c>
      <c r="B29" s="27" t="s">
        <v>51</v>
      </c>
      <c r="C29" s="8">
        <v>8000</v>
      </c>
      <c r="D29" s="8">
        <v>6000</v>
      </c>
      <c r="E29" s="8">
        <v>6000</v>
      </c>
      <c r="F29" s="8">
        <v>6000</v>
      </c>
    </row>
    <row r="30" spans="1:6" ht="30" customHeight="1" x14ac:dyDescent="0.25">
      <c r="A30" s="7" t="s">
        <v>52</v>
      </c>
      <c r="B30" s="27" t="s">
        <v>53</v>
      </c>
      <c r="C30" s="8">
        <v>12000</v>
      </c>
      <c r="D30" s="8">
        <v>12000</v>
      </c>
      <c r="E30" s="8">
        <v>12000</v>
      </c>
      <c r="F30" s="8">
        <v>12000</v>
      </c>
    </row>
    <row r="31" spans="1:6" ht="30" customHeight="1" x14ac:dyDescent="0.25">
      <c r="A31" s="7" t="s">
        <v>54</v>
      </c>
      <c r="B31" s="27" t="s">
        <v>55</v>
      </c>
      <c r="C31" s="8">
        <v>1190000</v>
      </c>
      <c r="D31" s="8">
        <v>1130000</v>
      </c>
      <c r="E31" s="8">
        <v>1130000</v>
      </c>
      <c r="F31" s="8">
        <v>1130000</v>
      </c>
    </row>
    <row r="32" spans="1:6" ht="30" customHeight="1" x14ac:dyDescent="0.25">
      <c r="A32" s="7" t="s">
        <v>56</v>
      </c>
      <c r="B32" s="27" t="s">
        <v>57</v>
      </c>
      <c r="C32" s="8">
        <v>906753.66</v>
      </c>
      <c r="D32" s="8">
        <v>910000</v>
      </c>
      <c r="E32" s="8">
        <v>910000</v>
      </c>
      <c r="F32" s="8">
        <v>910000</v>
      </c>
    </row>
    <row r="33" spans="1:6" ht="30" customHeight="1" x14ac:dyDescent="0.25">
      <c r="A33" s="7" t="s">
        <v>58</v>
      </c>
      <c r="B33" s="27" t="s">
        <v>59</v>
      </c>
      <c r="C33" s="8">
        <v>718478</v>
      </c>
      <c r="D33" s="8">
        <v>719350</v>
      </c>
      <c r="E33" s="8">
        <v>719350</v>
      </c>
      <c r="F33" s="8">
        <v>719350</v>
      </c>
    </row>
    <row r="34" spans="1:6" ht="30" customHeight="1" x14ac:dyDescent="0.25">
      <c r="A34" s="7" t="s">
        <v>60</v>
      </c>
      <c r="B34" s="27" t="s">
        <v>61</v>
      </c>
      <c r="C34" s="8">
        <v>50000</v>
      </c>
      <c r="D34" s="8">
        <v>50000</v>
      </c>
      <c r="E34" s="8">
        <v>50000</v>
      </c>
      <c r="F34" s="8">
        <v>50000</v>
      </c>
    </row>
    <row r="35" spans="1:6" ht="30" customHeight="1" x14ac:dyDescent="0.25">
      <c r="A35" s="7" t="s">
        <v>62</v>
      </c>
      <c r="B35" s="27" t="s">
        <v>63</v>
      </c>
      <c r="C35" s="8">
        <v>8000</v>
      </c>
      <c r="D35" s="8">
        <v>8000</v>
      </c>
      <c r="E35" s="8">
        <v>8000</v>
      </c>
      <c r="F35" s="8">
        <v>8000</v>
      </c>
    </row>
    <row r="36" spans="1:6" ht="30" customHeight="1" x14ac:dyDescent="0.25">
      <c r="A36" s="7" t="s">
        <v>64</v>
      </c>
      <c r="B36" s="27" t="s">
        <v>65</v>
      </c>
      <c r="C36" s="8">
        <v>151000</v>
      </c>
      <c r="D36" s="8">
        <v>151000</v>
      </c>
      <c r="E36" s="8">
        <v>151000</v>
      </c>
      <c r="F36" s="8">
        <v>151000</v>
      </c>
    </row>
    <row r="37" spans="1:6" ht="30" customHeight="1" x14ac:dyDescent="0.25">
      <c r="A37" s="7" t="s">
        <v>66</v>
      </c>
      <c r="B37" s="27" t="s">
        <v>67</v>
      </c>
      <c r="C37" s="8">
        <v>1407000</v>
      </c>
      <c r="D37" s="8">
        <v>1537000</v>
      </c>
      <c r="E37" s="8">
        <v>1537000</v>
      </c>
      <c r="F37" s="8">
        <v>1537000</v>
      </c>
    </row>
    <row r="38" spans="1:6" ht="30" customHeight="1" x14ac:dyDescent="0.25">
      <c r="A38" s="7" t="s">
        <v>68</v>
      </c>
      <c r="B38" s="27" t="s">
        <v>69</v>
      </c>
      <c r="C38" s="8">
        <v>713500</v>
      </c>
      <c r="D38" s="8">
        <v>710000</v>
      </c>
      <c r="E38" s="8">
        <v>710000</v>
      </c>
      <c r="F38" s="8">
        <v>710000</v>
      </c>
    </row>
    <row r="39" spans="1:6" ht="30" customHeight="1" x14ac:dyDescent="0.25">
      <c r="A39" s="7" t="s">
        <v>70</v>
      </c>
      <c r="B39" s="27" t="s">
        <v>71</v>
      </c>
      <c r="C39" s="8">
        <v>84767.7</v>
      </c>
      <c r="D39" s="8">
        <v>63700</v>
      </c>
      <c r="E39" s="8">
        <v>18700</v>
      </c>
      <c r="F39" s="8">
        <v>18700</v>
      </c>
    </row>
    <row r="40" spans="1:6" ht="30" customHeight="1" x14ac:dyDescent="0.25">
      <c r="A40" s="7" t="s">
        <v>72</v>
      </c>
      <c r="B40" s="27" t="s">
        <v>73</v>
      </c>
      <c r="C40" s="8">
        <v>9625</v>
      </c>
      <c r="D40" s="8">
        <v>10000</v>
      </c>
      <c r="E40" s="8">
        <v>10000</v>
      </c>
      <c r="F40" s="8">
        <v>10000</v>
      </c>
    </row>
    <row r="41" spans="1:6" ht="30" customHeight="1" x14ac:dyDescent="0.25">
      <c r="A41" s="7" t="s">
        <v>74</v>
      </c>
      <c r="B41" s="27" t="s">
        <v>75</v>
      </c>
      <c r="C41" s="8">
        <v>177543.67999999999</v>
      </c>
      <c r="D41" s="8">
        <v>180000</v>
      </c>
      <c r="E41" s="8">
        <v>180000</v>
      </c>
      <c r="F41" s="8">
        <v>180000</v>
      </c>
    </row>
    <row r="42" spans="1:6" ht="30" customHeight="1" x14ac:dyDescent="0.25">
      <c r="A42" s="7" t="s">
        <v>76</v>
      </c>
      <c r="B42" s="27" t="s">
        <v>77</v>
      </c>
      <c r="C42" s="8">
        <v>417350</v>
      </c>
      <c r="D42" s="8">
        <v>410400</v>
      </c>
      <c r="E42" s="8">
        <v>409400</v>
      </c>
      <c r="F42" s="8">
        <v>409400</v>
      </c>
    </row>
    <row r="43" spans="1:6" ht="30" customHeight="1" x14ac:dyDescent="0.25">
      <c r="A43" s="5" t="s">
        <v>78</v>
      </c>
      <c r="B43" s="26" t="s">
        <v>79</v>
      </c>
      <c r="C43" s="6">
        <f>SUM(C44:C46)</f>
        <v>318378.76</v>
      </c>
      <c r="D43" s="6">
        <f>SUM(D44:D46)</f>
        <v>98100</v>
      </c>
      <c r="E43" s="6">
        <f>SUM(E44:E46)</f>
        <v>98100</v>
      </c>
      <c r="F43" s="6">
        <f>SUM(F44:F46)</f>
        <v>98100</v>
      </c>
    </row>
    <row r="44" spans="1:6" ht="30" customHeight="1" x14ac:dyDescent="0.25">
      <c r="A44" s="7" t="s">
        <v>80</v>
      </c>
      <c r="B44" s="27" t="s">
        <v>81</v>
      </c>
      <c r="C44" s="8">
        <v>315500</v>
      </c>
      <c r="D44" s="8">
        <v>95000</v>
      </c>
      <c r="E44" s="8">
        <v>95000</v>
      </c>
      <c r="F44" s="8">
        <v>95000</v>
      </c>
    </row>
    <row r="45" spans="1:6" ht="30" customHeight="1" x14ac:dyDescent="0.25">
      <c r="A45" s="7" t="s">
        <v>82</v>
      </c>
      <c r="B45" s="27" t="s">
        <v>83</v>
      </c>
      <c r="C45" s="8">
        <v>1778.76</v>
      </c>
      <c r="D45" s="8">
        <v>2000</v>
      </c>
      <c r="E45" s="8">
        <v>2000</v>
      </c>
      <c r="F45" s="8">
        <v>2000</v>
      </c>
    </row>
    <row r="46" spans="1:6" ht="30" customHeight="1" x14ac:dyDescent="0.25">
      <c r="A46" s="7" t="s">
        <v>84</v>
      </c>
      <c r="B46" s="27" t="s">
        <v>85</v>
      </c>
      <c r="C46" s="8">
        <v>1100</v>
      </c>
      <c r="D46" s="8">
        <v>1100</v>
      </c>
      <c r="E46" s="8">
        <v>1100</v>
      </c>
      <c r="F46" s="8">
        <v>1100</v>
      </c>
    </row>
    <row r="47" spans="1:6" ht="30" customHeight="1" x14ac:dyDescent="0.25">
      <c r="A47" s="5" t="s">
        <v>86</v>
      </c>
      <c r="B47" s="26" t="s">
        <v>87</v>
      </c>
      <c r="C47" s="6">
        <f>SUM(C48:C51)</f>
        <v>1661139.61</v>
      </c>
      <c r="D47" s="6">
        <f>SUM(D48:D51)</f>
        <v>1665000</v>
      </c>
      <c r="E47" s="6">
        <f>SUM(E48:E51)</f>
        <v>1665000</v>
      </c>
      <c r="F47" s="6">
        <f>SUM(F48:F51)</f>
        <v>1665000</v>
      </c>
    </row>
    <row r="48" spans="1:6" ht="30" customHeight="1" x14ac:dyDescent="0.25">
      <c r="A48" s="7" t="s">
        <v>88</v>
      </c>
      <c r="B48" s="27" t="s">
        <v>89</v>
      </c>
      <c r="C48" s="8">
        <v>1235000</v>
      </c>
      <c r="D48" s="8">
        <v>1235000</v>
      </c>
      <c r="E48" s="8">
        <v>1235000</v>
      </c>
      <c r="F48" s="8">
        <v>1235000</v>
      </c>
    </row>
    <row r="49" spans="1:6" ht="30" customHeight="1" x14ac:dyDescent="0.25">
      <c r="A49" s="7" t="s">
        <v>90</v>
      </c>
      <c r="B49" s="27" t="s">
        <v>91</v>
      </c>
      <c r="C49" s="8">
        <v>380000</v>
      </c>
      <c r="D49" s="8">
        <v>380000</v>
      </c>
      <c r="E49" s="8">
        <v>380000</v>
      </c>
      <c r="F49" s="8">
        <v>380000</v>
      </c>
    </row>
    <row r="50" spans="1:6" ht="30" customHeight="1" x14ac:dyDescent="0.25">
      <c r="A50" s="7" t="s">
        <v>92</v>
      </c>
      <c r="B50" s="27" t="s">
        <v>93</v>
      </c>
      <c r="C50" s="8">
        <v>5000</v>
      </c>
      <c r="D50" s="8">
        <v>5000</v>
      </c>
      <c r="E50" s="8">
        <v>5000</v>
      </c>
      <c r="F50" s="8">
        <v>5000</v>
      </c>
    </row>
    <row r="51" spans="1:6" ht="30" customHeight="1" x14ac:dyDescent="0.25">
      <c r="A51" s="7" t="s">
        <v>94</v>
      </c>
      <c r="B51" s="27" t="s">
        <v>95</v>
      </c>
      <c r="C51" s="8">
        <v>41139.61</v>
      </c>
      <c r="D51" s="8">
        <v>45000</v>
      </c>
      <c r="E51" s="8">
        <v>45000</v>
      </c>
      <c r="F51" s="8">
        <v>45000</v>
      </c>
    </row>
    <row r="52" spans="1:6" ht="30" customHeight="1" x14ac:dyDescent="0.25">
      <c r="A52" s="5" t="s">
        <v>96</v>
      </c>
      <c r="B52" s="26" t="s">
        <v>97</v>
      </c>
      <c r="C52" s="6">
        <f>SUM(C53:C56)</f>
        <v>325326.65000000002</v>
      </c>
      <c r="D52" s="6">
        <f>SUM(D53:D56)</f>
        <v>301100</v>
      </c>
      <c r="E52" s="6">
        <f>SUM(E53:E56)</f>
        <v>266100</v>
      </c>
      <c r="F52" s="6">
        <f>SUM(F53:F56)</f>
        <v>266100</v>
      </c>
    </row>
    <row r="53" spans="1:6" ht="30" customHeight="1" x14ac:dyDescent="0.25">
      <c r="A53" s="7" t="s">
        <v>98</v>
      </c>
      <c r="B53" s="27" t="s">
        <v>99</v>
      </c>
      <c r="C53" s="8">
        <v>183100</v>
      </c>
      <c r="D53" s="8">
        <v>179500</v>
      </c>
      <c r="E53" s="8">
        <v>179500</v>
      </c>
      <c r="F53" s="8">
        <v>179500</v>
      </c>
    </row>
    <row r="54" spans="1:6" ht="30" customHeight="1" x14ac:dyDescent="0.25">
      <c r="A54" s="7" t="s">
        <v>100</v>
      </c>
      <c r="B54" s="27" t="s">
        <v>101</v>
      </c>
      <c r="C54" s="8">
        <v>67854.649999999994</v>
      </c>
      <c r="D54" s="8">
        <v>77100</v>
      </c>
      <c r="E54" s="8">
        <v>77100</v>
      </c>
      <c r="F54" s="8">
        <v>77100</v>
      </c>
    </row>
    <row r="55" spans="1:6" ht="30" customHeight="1" x14ac:dyDescent="0.25">
      <c r="A55" s="7" t="s">
        <v>102</v>
      </c>
      <c r="B55" s="27" t="s">
        <v>103</v>
      </c>
      <c r="C55" s="8">
        <v>9100</v>
      </c>
      <c r="D55" s="8">
        <v>8000</v>
      </c>
      <c r="E55" s="8">
        <v>8000</v>
      </c>
      <c r="F55" s="8">
        <v>8000</v>
      </c>
    </row>
    <row r="56" spans="1:6" ht="30" customHeight="1" x14ac:dyDescent="0.25">
      <c r="A56" s="7" t="s">
        <v>104</v>
      </c>
      <c r="B56" s="27" t="s">
        <v>105</v>
      </c>
      <c r="C56" s="8">
        <v>65272</v>
      </c>
      <c r="D56" s="8">
        <v>36500</v>
      </c>
      <c r="E56" s="8">
        <v>1500</v>
      </c>
      <c r="F56" s="8">
        <v>1500</v>
      </c>
    </row>
    <row r="57" spans="1:6" ht="30" customHeight="1" x14ac:dyDescent="0.25">
      <c r="A57" s="5" t="s">
        <v>106</v>
      </c>
      <c r="B57" s="26" t="s">
        <v>107</v>
      </c>
      <c r="C57" s="6">
        <f>SUM(C58:C59)</f>
        <v>3200000</v>
      </c>
      <c r="D57" s="6">
        <f>SUM(D58:D59)</f>
        <v>3200000</v>
      </c>
      <c r="E57" s="6">
        <f>SUM(E58:E59)</f>
        <v>3200000</v>
      </c>
      <c r="F57" s="6">
        <f>SUM(F58:F59)</f>
        <v>3200000</v>
      </c>
    </row>
    <row r="58" spans="1:6" ht="30" customHeight="1" x14ac:dyDescent="0.25">
      <c r="A58" s="7" t="s">
        <v>108</v>
      </c>
      <c r="B58" s="27" t="s">
        <v>109</v>
      </c>
      <c r="C58" s="8">
        <v>3050000</v>
      </c>
      <c r="D58" s="8">
        <v>3050000</v>
      </c>
      <c r="E58" s="8">
        <v>3050000</v>
      </c>
      <c r="F58" s="8">
        <v>3050000</v>
      </c>
    </row>
    <row r="59" spans="1:6" ht="30" customHeight="1" x14ac:dyDescent="0.25">
      <c r="A59" s="7" t="s">
        <v>110</v>
      </c>
      <c r="B59" s="27" t="s">
        <v>111</v>
      </c>
      <c r="C59" s="8">
        <v>150000</v>
      </c>
      <c r="D59" s="8">
        <v>150000</v>
      </c>
      <c r="E59" s="8">
        <v>150000</v>
      </c>
      <c r="F59" s="8">
        <v>150000</v>
      </c>
    </row>
    <row r="60" spans="1:6" ht="30" customHeight="1" x14ac:dyDescent="0.25">
      <c r="A60" s="5" t="s">
        <v>112</v>
      </c>
      <c r="B60" s="26" t="s">
        <v>113</v>
      </c>
      <c r="C60" s="6">
        <f>SUM(C61:C64)</f>
        <v>13736545.51</v>
      </c>
      <c r="D60" s="6">
        <f>SUM(D61:D64)</f>
        <v>7971396.5999999996</v>
      </c>
      <c r="E60" s="6">
        <f>SUM(E61:E64)</f>
        <v>7517996.5999999996</v>
      </c>
      <c r="F60" s="6">
        <f>SUM(F61:F64)</f>
        <v>7253996.5999999996</v>
      </c>
    </row>
    <row r="61" spans="1:6" ht="30" customHeight="1" x14ac:dyDescent="0.25">
      <c r="A61" s="7" t="s">
        <v>114</v>
      </c>
      <c r="B61" s="27" t="s">
        <v>115</v>
      </c>
      <c r="C61" s="8">
        <v>0</v>
      </c>
      <c r="D61" s="8">
        <v>0</v>
      </c>
      <c r="E61" s="8">
        <v>0</v>
      </c>
      <c r="F61" s="8">
        <v>0</v>
      </c>
    </row>
    <row r="62" spans="1:6" ht="30" customHeight="1" x14ac:dyDescent="0.25">
      <c r="A62" s="7" t="s">
        <v>116</v>
      </c>
      <c r="B62" s="27" t="s">
        <v>117</v>
      </c>
      <c r="C62" s="8">
        <v>12552510.23</v>
      </c>
      <c r="D62" s="8">
        <v>7213396.5999999996</v>
      </c>
      <c r="E62" s="8">
        <v>7223996.5999999996</v>
      </c>
      <c r="F62" s="8">
        <v>7223996.5999999996</v>
      </c>
    </row>
    <row r="63" spans="1:6" ht="30" customHeight="1" x14ac:dyDescent="0.25">
      <c r="A63" s="7" t="s">
        <v>118</v>
      </c>
      <c r="B63" s="27" t="s">
        <v>119</v>
      </c>
      <c r="C63" s="8">
        <v>60000</v>
      </c>
      <c r="D63" s="8">
        <v>30000</v>
      </c>
      <c r="E63" s="8">
        <v>30000</v>
      </c>
      <c r="F63" s="8">
        <v>30000</v>
      </c>
    </row>
    <row r="64" spans="1:6" ht="30" customHeight="1" x14ac:dyDescent="0.25">
      <c r="A64" s="7" t="s">
        <v>120</v>
      </c>
      <c r="B64" s="28" t="s">
        <v>157</v>
      </c>
      <c r="C64" s="8">
        <v>1124035.28</v>
      </c>
      <c r="D64" s="8">
        <v>728000</v>
      </c>
      <c r="E64" s="8">
        <v>264000</v>
      </c>
      <c r="F64" s="8">
        <v>0</v>
      </c>
    </row>
    <row r="65" spans="1:6" ht="30" customHeight="1" x14ac:dyDescent="0.25">
      <c r="A65" s="5" t="s">
        <v>121</v>
      </c>
      <c r="B65" s="26" t="s">
        <v>122</v>
      </c>
      <c r="C65" s="6">
        <f>SUM(C66:C68)</f>
        <v>180000</v>
      </c>
      <c r="D65" s="6">
        <f>SUM(D66:D68)</f>
        <v>180000</v>
      </c>
      <c r="E65" s="6">
        <f>SUM(E66:E68)</f>
        <v>180000</v>
      </c>
      <c r="F65" s="6">
        <f>SUM(F66:F68)</f>
        <v>180000</v>
      </c>
    </row>
    <row r="66" spans="1:6" ht="30" customHeight="1" x14ac:dyDescent="0.25">
      <c r="A66" s="7" t="s">
        <v>123</v>
      </c>
      <c r="B66" s="27" t="s">
        <v>124</v>
      </c>
      <c r="C66" s="8">
        <v>100000</v>
      </c>
      <c r="D66" s="8">
        <v>100000</v>
      </c>
      <c r="E66" s="8">
        <v>100000</v>
      </c>
      <c r="F66" s="8">
        <v>100000</v>
      </c>
    </row>
    <row r="67" spans="1:6" ht="30" customHeight="1" x14ac:dyDescent="0.25">
      <c r="A67" s="7" t="s">
        <v>125</v>
      </c>
      <c r="B67" s="27" t="s">
        <v>126</v>
      </c>
      <c r="C67" s="8">
        <v>0</v>
      </c>
      <c r="D67" s="8">
        <v>0</v>
      </c>
      <c r="E67" s="8">
        <v>0</v>
      </c>
      <c r="F67" s="8">
        <v>0</v>
      </c>
    </row>
    <row r="68" spans="1:6" ht="30" customHeight="1" x14ac:dyDescent="0.25">
      <c r="A68" s="7" t="s">
        <v>127</v>
      </c>
      <c r="B68" s="27" t="s">
        <v>128</v>
      </c>
      <c r="C68" s="8">
        <v>80000</v>
      </c>
      <c r="D68" s="8">
        <v>80000</v>
      </c>
      <c r="E68" s="8">
        <v>80000</v>
      </c>
      <c r="F68" s="8">
        <v>80000</v>
      </c>
    </row>
    <row r="69" spans="1:6" ht="25.5" customHeight="1" x14ac:dyDescent="0.25">
      <c r="A69" s="13"/>
      <c r="B69" s="29" t="s">
        <v>129</v>
      </c>
      <c r="C69" s="10">
        <f>C23+C26+C43+C47+C52+C57+C60+C65</f>
        <v>25507708.57</v>
      </c>
      <c r="D69" s="10">
        <f>D23+D26+D43+D47+D52+D57+D60+D65</f>
        <v>19547386.600000001</v>
      </c>
      <c r="E69" s="10">
        <f>E23+E26+E43+E47+E52+E57+E60+E65</f>
        <v>19012986.600000001</v>
      </c>
      <c r="F69" s="10">
        <f>F23+F26+F43+F47+F52+F57+F60+F65</f>
        <v>18748986.600000001</v>
      </c>
    </row>
    <row r="70" spans="1:6" ht="9.9499999999999993" customHeight="1" x14ac:dyDescent="0.25">
      <c r="C70" s="9"/>
    </row>
    <row r="71" spans="1:6" ht="25.5" customHeight="1" x14ac:dyDescent="0.25">
      <c r="A71" s="13"/>
      <c r="B71" s="29" t="s">
        <v>130</v>
      </c>
      <c r="C71" s="10">
        <f>C20-C69</f>
        <v>594169.01999999955</v>
      </c>
      <c r="D71" s="10">
        <f>D20-D69</f>
        <v>-214300</v>
      </c>
      <c r="E71" s="10">
        <f>E20-E69</f>
        <v>-332100</v>
      </c>
      <c r="F71" s="10">
        <f>F20-F69</f>
        <v>140466</v>
      </c>
    </row>
    <row r="72" spans="1:6" ht="9.9499999999999993" customHeight="1" x14ac:dyDescent="0.25">
      <c r="C72" s="9"/>
    </row>
    <row r="73" spans="1:6" ht="25.5" customHeight="1" x14ac:dyDescent="0.25">
      <c r="A73" s="2" t="s">
        <v>131</v>
      </c>
      <c r="B73" s="29" t="s">
        <v>132</v>
      </c>
      <c r="C73" s="10">
        <f>C74-C76</f>
        <v>-13500</v>
      </c>
      <c r="D73" s="10">
        <f>D74-D76</f>
        <v>-13500</v>
      </c>
      <c r="E73" s="10">
        <f>E74-E76</f>
        <v>-13500</v>
      </c>
      <c r="F73" s="10">
        <f>F74-F76</f>
        <v>-13500</v>
      </c>
    </row>
    <row r="74" spans="1:6" ht="30" customHeight="1" x14ac:dyDescent="0.25">
      <c r="A74" s="5" t="s">
        <v>133</v>
      </c>
      <c r="B74" s="26" t="s">
        <v>134</v>
      </c>
      <c r="C74" s="6">
        <f>C75</f>
        <v>6500</v>
      </c>
      <c r="D74" s="6">
        <f>D75</f>
        <v>6500</v>
      </c>
      <c r="E74" s="6">
        <f>E75</f>
        <v>6500</v>
      </c>
      <c r="F74" s="6">
        <f>F75</f>
        <v>6500</v>
      </c>
    </row>
    <row r="75" spans="1:6" ht="30" customHeight="1" x14ac:dyDescent="0.25">
      <c r="A75" s="7" t="s">
        <v>135</v>
      </c>
      <c r="B75" s="27" t="s">
        <v>136</v>
      </c>
      <c r="C75" s="8">
        <v>6500</v>
      </c>
      <c r="D75" s="8">
        <v>6500</v>
      </c>
      <c r="E75" s="8">
        <v>6500</v>
      </c>
      <c r="F75" s="8">
        <v>6500</v>
      </c>
    </row>
    <row r="76" spans="1:6" ht="30" customHeight="1" x14ac:dyDescent="0.25">
      <c r="A76" s="5" t="s">
        <v>137</v>
      </c>
      <c r="B76" s="26" t="s">
        <v>138</v>
      </c>
      <c r="C76" s="6">
        <f>SUM(C77:C79)</f>
        <v>20000</v>
      </c>
      <c r="D76" s="6">
        <f>SUM(D77:D79)</f>
        <v>20000</v>
      </c>
      <c r="E76" s="6">
        <f>SUM(E77:E79)</f>
        <v>20000</v>
      </c>
      <c r="F76" s="6">
        <f>SUM(F77:F79)</f>
        <v>20000</v>
      </c>
    </row>
    <row r="77" spans="1:6" ht="30" customHeight="1" x14ac:dyDescent="0.25">
      <c r="A77" s="7" t="s">
        <v>139</v>
      </c>
      <c r="B77" s="27" t="s">
        <v>140</v>
      </c>
      <c r="C77" s="8">
        <v>0</v>
      </c>
      <c r="D77" s="8">
        <v>0</v>
      </c>
      <c r="E77" s="8">
        <v>0</v>
      </c>
      <c r="F77" s="8">
        <v>0</v>
      </c>
    </row>
    <row r="78" spans="1:6" ht="30" customHeight="1" x14ac:dyDescent="0.25">
      <c r="A78" s="7" t="s">
        <v>141</v>
      </c>
      <c r="B78" s="27" t="s">
        <v>142</v>
      </c>
      <c r="C78" s="8">
        <v>0</v>
      </c>
      <c r="D78" s="8">
        <v>0</v>
      </c>
      <c r="E78" s="8">
        <v>0</v>
      </c>
      <c r="F78" s="8">
        <v>0</v>
      </c>
    </row>
    <row r="79" spans="1:6" ht="30" customHeight="1" x14ac:dyDescent="0.25">
      <c r="A79" s="7" t="s">
        <v>143</v>
      </c>
      <c r="B79" s="27" t="s">
        <v>144</v>
      </c>
      <c r="C79" s="8">
        <v>20000</v>
      </c>
      <c r="D79" s="8">
        <v>20000</v>
      </c>
      <c r="E79" s="8">
        <v>20000</v>
      </c>
      <c r="F79" s="8">
        <v>20000</v>
      </c>
    </row>
    <row r="80" spans="1:6" ht="25.5" customHeight="1" x14ac:dyDescent="0.25">
      <c r="A80" s="3" t="s">
        <v>145</v>
      </c>
      <c r="B80" s="25" t="s">
        <v>146</v>
      </c>
      <c r="C80" s="14">
        <v>0</v>
      </c>
      <c r="D80" s="14">
        <v>0</v>
      </c>
      <c r="E80" s="14">
        <v>0</v>
      </c>
      <c r="F80" s="14">
        <v>0</v>
      </c>
    </row>
    <row r="81" spans="1:6" ht="30" customHeight="1" x14ac:dyDescent="0.25">
      <c r="A81" s="5" t="s">
        <v>147</v>
      </c>
      <c r="B81" s="26" t="s">
        <v>148</v>
      </c>
      <c r="C81" s="6">
        <v>0</v>
      </c>
      <c r="D81" s="6">
        <v>0</v>
      </c>
      <c r="E81" s="6">
        <v>0</v>
      </c>
      <c r="F81" s="6">
        <v>0</v>
      </c>
    </row>
    <row r="82" spans="1:6" ht="30" customHeight="1" x14ac:dyDescent="0.25">
      <c r="A82" s="7" t="s">
        <v>149</v>
      </c>
      <c r="B82" s="27" t="s">
        <v>150</v>
      </c>
      <c r="C82" s="8">
        <v>0</v>
      </c>
      <c r="D82" s="8">
        <v>0</v>
      </c>
      <c r="E82" s="8">
        <v>0</v>
      </c>
      <c r="F82" s="8">
        <v>0</v>
      </c>
    </row>
    <row r="83" spans="1:6" ht="30" customHeight="1" x14ac:dyDescent="0.25">
      <c r="A83" s="7" t="s">
        <v>151</v>
      </c>
      <c r="B83" s="27" t="s">
        <v>152</v>
      </c>
      <c r="C83" s="8">
        <v>0</v>
      </c>
      <c r="D83" s="8">
        <v>0</v>
      </c>
      <c r="E83" s="8">
        <v>0</v>
      </c>
      <c r="F83" s="8">
        <v>0</v>
      </c>
    </row>
    <row r="84" spans="1:6" ht="25.5" customHeight="1" x14ac:dyDescent="0.25">
      <c r="A84" s="13"/>
      <c r="B84" s="29" t="s">
        <v>153</v>
      </c>
      <c r="C84" s="10">
        <f>C71+C73+C80</f>
        <v>580669.01999999955</v>
      </c>
      <c r="D84" s="10">
        <f>D71+D73+D80</f>
        <v>-227800</v>
      </c>
      <c r="E84" s="10">
        <f>E71+E73+E80</f>
        <v>-345600</v>
      </c>
      <c r="F84" s="10">
        <f>F71+F73+F80</f>
        <v>126966</v>
      </c>
    </row>
    <row r="85" spans="1:6" ht="9.9499999999999993" customHeight="1" x14ac:dyDescent="0.25">
      <c r="A85" s="7"/>
      <c r="B85" s="27"/>
      <c r="C85" s="8"/>
      <c r="D85" s="8"/>
      <c r="E85" s="8"/>
      <c r="F85" s="8"/>
    </row>
    <row r="86" spans="1:6" ht="25.5" customHeight="1" x14ac:dyDescent="0.25">
      <c r="A86" s="2" t="s">
        <v>154</v>
      </c>
      <c r="B86" s="29" t="s">
        <v>155</v>
      </c>
      <c r="C86" s="10">
        <v>580669.02</v>
      </c>
      <c r="D86" s="10">
        <v>710000</v>
      </c>
      <c r="E86" s="10">
        <v>710000</v>
      </c>
      <c r="F86" s="10">
        <v>710000</v>
      </c>
    </row>
    <row r="87" spans="1:6" ht="9.9499999999999993" customHeight="1" x14ac:dyDescent="0.25">
      <c r="C87" s="9"/>
    </row>
    <row r="88" spans="1:6" ht="25.5" customHeight="1" x14ac:dyDescent="0.25">
      <c r="A88" s="13"/>
      <c r="B88" s="29" t="s">
        <v>156</v>
      </c>
      <c r="C88" s="10">
        <f>C84-C86</f>
        <v>0</v>
      </c>
      <c r="D88" s="10">
        <f>D84-D86</f>
        <v>-937800</v>
      </c>
      <c r="E88" s="10">
        <f>E84-E86</f>
        <v>-1055600</v>
      </c>
      <c r="F88" s="10">
        <f>F84-F86</f>
        <v>-583034</v>
      </c>
    </row>
  </sheetData>
  <sheetProtection selectLockedCells="1" selectUnlockedCells="1"/>
  <mergeCells count="1">
    <mergeCell ref="A1:F1"/>
  </mergeCells>
  <pageMargins left="0.47" right="0.34" top="0.36" bottom="0.51181102362204722" header="0.6692913385826772" footer="0.15748031496062992"/>
  <pageSetup paperSize="9" scale="65" firstPageNumber="0" orientation="portrait" horizontalDpi="300" verticalDpi="300" r:id="rId1"/>
  <headerFooter alignWithMargins="0"/>
  <rowBreaks count="2" manualBreakCount="2">
    <brk id="40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94"/>
  <sheetViews>
    <sheetView zoomScaleNormal="100" workbookViewId="0">
      <selection activeCell="D66" sqref="D66"/>
    </sheetView>
  </sheetViews>
  <sheetFormatPr defaultColWidth="12.5703125" defaultRowHeight="15" x14ac:dyDescent="0.25"/>
  <cols>
    <col min="1" max="1" width="8.28515625" style="32" bestFit="1" customWidth="1"/>
    <col min="2" max="2" width="74.42578125" customWidth="1"/>
    <col min="3" max="9" width="18.5703125" customWidth="1"/>
    <col min="10" max="10" width="14.42578125" bestFit="1" customWidth="1"/>
    <col min="11" max="11" width="13.85546875" style="9" bestFit="1" customWidth="1"/>
    <col min="12" max="13" width="8.5703125" style="9" customWidth="1"/>
    <col min="14" max="64" width="8.5703125" customWidth="1"/>
  </cols>
  <sheetData>
    <row r="1" spans="1:64" ht="30" customHeight="1" x14ac:dyDescent="0.35">
      <c r="A1" s="65" t="s">
        <v>277</v>
      </c>
      <c r="B1" s="65"/>
      <c r="C1" s="65"/>
      <c r="D1" s="65"/>
      <c r="E1" s="65"/>
      <c r="F1" s="65"/>
      <c r="G1" s="65"/>
      <c r="H1" s="65"/>
      <c r="I1" s="65"/>
    </row>
    <row r="2" spans="1:64" s="38" customFormat="1" ht="75.75" customHeight="1" x14ac:dyDescent="0.3">
      <c r="A2" s="34"/>
      <c r="B2" s="35"/>
      <c r="C2" s="36" t="s">
        <v>159</v>
      </c>
      <c r="D2" s="37" t="s">
        <v>160</v>
      </c>
      <c r="E2" s="37" t="s">
        <v>161</v>
      </c>
      <c r="F2" s="37" t="s">
        <v>162</v>
      </c>
      <c r="G2" s="37" t="s">
        <v>163</v>
      </c>
      <c r="H2" s="37" t="s">
        <v>164</v>
      </c>
      <c r="I2" s="37" t="s">
        <v>165</v>
      </c>
      <c r="K2" s="60"/>
      <c r="L2" s="60"/>
      <c r="M2" s="60"/>
    </row>
    <row r="3" spans="1:64" ht="25.5" customHeight="1" x14ac:dyDescent="0.25">
      <c r="A3" s="2" t="s">
        <v>1</v>
      </c>
      <c r="B3" s="4" t="s">
        <v>2</v>
      </c>
      <c r="C3" s="10"/>
      <c r="D3" s="10"/>
      <c r="E3" s="10"/>
      <c r="F3" s="10"/>
      <c r="G3" s="10"/>
      <c r="H3" s="10"/>
      <c r="I3" s="10"/>
      <c r="J3" s="39"/>
      <c r="K3" s="54"/>
      <c r="L3" s="54"/>
      <c r="M3" s="54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64" ht="25.5" customHeight="1" x14ac:dyDescent="0.25">
      <c r="A4" s="40" t="s">
        <v>3</v>
      </c>
      <c r="B4" s="41" t="s">
        <v>4</v>
      </c>
      <c r="C4" s="42">
        <f t="shared" ref="C4:I4" si="0">SUM(C5)</f>
        <v>2600000</v>
      </c>
      <c r="D4" s="43">
        <f t="shared" si="0"/>
        <v>0</v>
      </c>
      <c r="E4" s="43">
        <f t="shared" si="0"/>
        <v>0</v>
      </c>
      <c r="F4" s="43">
        <f t="shared" si="0"/>
        <v>2600000</v>
      </c>
      <c r="G4" s="43">
        <f t="shared" si="0"/>
        <v>0</v>
      </c>
      <c r="H4" s="43">
        <f t="shared" si="0"/>
        <v>0</v>
      </c>
      <c r="I4" s="43">
        <f t="shared" si="0"/>
        <v>0</v>
      </c>
      <c r="J4" s="39"/>
      <c r="K4" s="54"/>
      <c r="L4" s="54"/>
      <c r="M4" s="54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</row>
    <row r="5" spans="1:64" ht="25.5" customHeight="1" x14ac:dyDescent="0.25">
      <c r="A5" s="7" t="s">
        <v>166</v>
      </c>
      <c r="B5" s="44" t="s">
        <v>167</v>
      </c>
      <c r="C5" s="45">
        <f>SUM(D5:I5)</f>
        <v>2600000</v>
      </c>
      <c r="D5" s="46">
        <v>0</v>
      </c>
      <c r="E5" s="46">
        <v>0</v>
      </c>
      <c r="F5" s="46">
        <v>2600000</v>
      </c>
      <c r="G5" s="46">
        <v>0</v>
      </c>
      <c r="H5" s="46">
        <v>0</v>
      </c>
      <c r="I5" s="46">
        <v>0</v>
      </c>
      <c r="J5" s="39"/>
      <c r="K5" s="54"/>
      <c r="L5" s="54"/>
      <c r="M5" s="54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</row>
    <row r="6" spans="1:64" ht="25.5" customHeight="1" x14ac:dyDescent="0.25">
      <c r="A6" s="40" t="s">
        <v>7</v>
      </c>
      <c r="B6" s="41" t="s">
        <v>8</v>
      </c>
      <c r="C6" s="42">
        <f t="shared" ref="C6:I6" si="1">SUM(C7:C10)</f>
        <v>2723000</v>
      </c>
      <c r="D6" s="43">
        <f t="shared" si="1"/>
        <v>2651500</v>
      </c>
      <c r="E6" s="43">
        <f t="shared" si="1"/>
        <v>0</v>
      </c>
      <c r="F6" s="43">
        <f t="shared" si="1"/>
        <v>0</v>
      </c>
      <c r="G6" s="43">
        <f t="shared" si="1"/>
        <v>1500</v>
      </c>
      <c r="H6" s="43">
        <f t="shared" si="1"/>
        <v>70000</v>
      </c>
      <c r="I6" s="43">
        <f t="shared" si="1"/>
        <v>0</v>
      </c>
      <c r="J6" s="39"/>
      <c r="K6" s="54"/>
      <c r="L6" s="54"/>
      <c r="M6" s="54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</row>
    <row r="7" spans="1:64" ht="25.5" customHeight="1" x14ac:dyDescent="0.25">
      <c r="A7" s="7" t="s">
        <v>168</v>
      </c>
      <c r="B7" s="44" t="s">
        <v>169</v>
      </c>
      <c r="C7" s="45">
        <f>SUM(D7:I7)</f>
        <v>3000</v>
      </c>
      <c r="D7" s="46">
        <v>1500</v>
      </c>
      <c r="E7" s="46">
        <v>0</v>
      </c>
      <c r="F7" s="46">
        <v>0</v>
      </c>
      <c r="G7" s="46">
        <v>1500</v>
      </c>
      <c r="H7" s="46">
        <v>0</v>
      </c>
      <c r="I7" s="46">
        <v>0</v>
      </c>
      <c r="J7" s="39"/>
      <c r="K7" s="54"/>
      <c r="L7" s="54"/>
      <c r="M7" s="54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</row>
    <row r="8" spans="1:64" ht="25.5" customHeight="1" x14ac:dyDescent="0.25">
      <c r="A8" s="7" t="s">
        <v>170</v>
      </c>
      <c r="B8" s="44" t="s">
        <v>171</v>
      </c>
      <c r="C8" s="45">
        <f>SUM(D8:I8)</f>
        <v>2650000</v>
      </c>
      <c r="D8" s="46">
        <v>2650000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39"/>
      <c r="K8" s="54"/>
      <c r="L8" s="54"/>
      <c r="M8" s="54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</row>
    <row r="9" spans="1:64" ht="25.5" customHeight="1" x14ac:dyDescent="0.25">
      <c r="A9" s="7" t="s">
        <v>172</v>
      </c>
      <c r="B9" s="44" t="s">
        <v>173</v>
      </c>
      <c r="C9" s="45">
        <f>SUM(D9:I9)</f>
        <v>70000</v>
      </c>
      <c r="D9" s="46">
        <v>0</v>
      </c>
      <c r="E9" s="46">
        <v>0</v>
      </c>
      <c r="F9" s="46">
        <v>0</v>
      </c>
      <c r="G9" s="46"/>
      <c r="H9" s="46">
        <v>70000</v>
      </c>
      <c r="I9" s="46">
        <v>0</v>
      </c>
      <c r="J9" s="39"/>
      <c r="K9" s="54"/>
      <c r="L9" s="54"/>
      <c r="M9" s="54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</row>
    <row r="10" spans="1:64" ht="25.5" customHeight="1" x14ac:dyDescent="0.25">
      <c r="A10" s="7" t="s">
        <v>174</v>
      </c>
      <c r="B10" s="44" t="s">
        <v>175</v>
      </c>
      <c r="C10" s="45">
        <f>SUM(D10:I10)</f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39"/>
      <c r="K10" s="54">
        <v>633363</v>
      </c>
      <c r="L10" s="54" t="s">
        <v>286</v>
      </c>
      <c r="M10" s="54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</row>
    <row r="11" spans="1:64" ht="25.5" customHeight="1" x14ac:dyDescent="0.25">
      <c r="A11" s="40" t="s">
        <v>17</v>
      </c>
      <c r="B11" s="41" t="s">
        <v>18</v>
      </c>
      <c r="C11" s="42">
        <f>C12+C13+C14</f>
        <v>14421249.600000001</v>
      </c>
      <c r="D11" s="43">
        <f t="shared" ref="D11:I11" si="2">D12+D13+D14</f>
        <v>2810153.66</v>
      </c>
      <c r="E11" s="43">
        <f t="shared" si="2"/>
        <v>1097710</v>
      </c>
      <c r="F11" s="43">
        <f t="shared" si="2"/>
        <v>6032665.9400000004</v>
      </c>
      <c r="G11" s="43">
        <f t="shared" si="2"/>
        <v>2011510</v>
      </c>
      <c r="H11" s="43">
        <f t="shared" si="2"/>
        <v>477510</v>
      </c>
      <c r="I11" s="43">
        <f t="shared" si="2"/>
        <v>1991700</v>
      </c>
      <c r="J11" s="39"/>
      <c r="K11" s="54">
        <v>500000</v>
      </c>
      <c r="L11" s="54" t="s">
        <v>285</v>
      </c>
      <c r="M11" s="54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</row>
    <row r="12" spans="1:64" s="50" customFormat="1" ht="25.5" customHeight="1" x14ac:dyDescent="0.25">
      <c r="A12" s="21" t="s">
        <v>176</v>
      </c>
      <c r="B12" s="47" t="s">
        <v>177</v>
      </c>
      <c r="C12" s="22">
        <f>SUM(D12:I12)</f>
        <v>11461249.600000001</v>
      </c>
      <c r="D12" s="62">
        <v>1455153.66</v>
      </c>
      <c r="E12" s="62">
        <v>902710</v>
      </c>
      <c r="F12" s="62">
        <v>6032665.9400000004</v>
      </c>
      <c r="G12" s="62">
        <v>906510</v>
      </c>
      <c r="H12" s="62">
        <v>181510</v>
      </c>
      <c r="I12" s="62">
        <v>1982700</v>
      </c>
      <c r="J12" s="49"/>
      <c r="K12" s="53">
        <v>10264886.6</v>
      </c>
      <c r="L12" s="53" t="s">
        <v>283</v>
      </c>
      <c r="M12" s="53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25.5" customHeight="1" x14ac:dyDescent="0.25">
      <c r="A13" s="7" t="s">
        <v>178</v>
      </c>
      <c r="B13" s="44" t="s">
        <v>179</v>
      </c>
      <c r="C13" s="45">
        <f>SUM(D13:I13)</f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39"/>
      <c r="K13" s="61">
        <v>63000</v>
      </c>
      <c r="L13" s="54" t="s">
        <v>284</v>
      </c>
      <c r="M13" s="54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</row>
    <row r="14" spans="1:64" s="50" customFormat="1" ht="25.5" customHeight="1" x14ac:dyDescent="0.25">
      <c r="A14" s="21" t="s">
        <v>180</v>
      </c>
      <c r="B14" s="47" t="s">
        <v>181</v>
      </c>
      <c r="C14" s="45">
        <f>SUM(D14:I14)</f>
        <v>2960000</v>
      </c>
      <c r="D14" s="46">
        <f>D57</f>
        <v>1355000</v>
      </c>
      <c r="E14" s="46">
        <f t="shared" ref="E14:I14" si="3">E57</f>
        <v>195000</v>
      </c>
      <c r="F14" s="46">
        <f t="shared" si="3"/>
        <v>0</v>
      </c>
      <c r="G14" s="46">
        <f t="shared" si="3"/>
        <v>1105000</v>
      </c>
      <c r="H14" s="46">
        <f t="shared" si="3"/>
        <v>296000</v>
      </c>
      <c r="I14" s="46">
        <f t="shared" si="3"/>
        <v>9000</v>
      </c>
      <c r="J14" s="49"/>
      <c r="K14" s="53">
        <f>SUM(K10:K13)</f>
        <v>11461249.6</v>
      </c>
      <c r="L14" s="53"/>
      <c r="M14" s="53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64" ht="25.5" customHeight="1" x14ac:dyDescent="0.25">
      <c r="A15" s="40" t="s">
        <v>25</v>
      </c>
      <c r="B15" s="41" t="s">
        <v>26</v>
      </c>
      <c r="C15" s="42">
        <f>SUM(C16:C19)</f>
        <v>457500</v>
      </c>
      <c r="D15" s="43">
        <f>SUM(D16:D19)</f>
        <v>39500</v>
      </c>
      <c r="E15" s="43">
        <f t="shared" ref="E15:I15" si="4">SUM(E16:E19)</f>
        <v>34000</v>
      </c>
      <c r="F15" s="43">
        <f t="shared" si="4"/>
        <v>254000</v>
      </c>
      <c r="G15" s="43">
        <f t="shared" si="4"/>
        <v>6500</v>
      </c>
      <c r="H15" s="43">
        <f t="shared" si="4"/>
        <v>60000</v>
      </c>
      <c r="I15" s="43">
        <f t="shared" si="4"/>
        <v>63500</v>
      </c>
      <c r="J15" s="39"/>
      <c r="K15" s="54"/>
      <c r="L15" s="54"/>
      <c r="M15" s="54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</row>
    <row r="16" spans="1:64" ht="25.5" customHeight="1" x14ac:dyDescent="0.25">
      <c r="A16" s="7" t="s">
        <v>182</v>
      </c>
      <c r="B16" s="44" t="s">
        <v>183</v>
      </c>
      <c r="C16" s="45">
        <f>SUM(D16:I16)</f>
        <v>5000</v>
      </c>
      <c r="D16" s="46">
        <v>2500</v>
      </c>
      <c r="E16" s="46">
        <v>0</v>
      </c>
      <c r="F16" s="46">
        <v>0</v>
      </c>
      <c r="G16" s="46">
        <v>2500</v>
      </c>
      <c r="H16" s="46">
        <v>0</v>
      </c>
      <c r="I16" s="46">
        <v>0</v>
      </c>
      <c r="J16" s="39"/>
      <c r="K16" s="54"/>
      <c r="L16" s="54"/>
      <c r="M16" s="54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64" ht="30" x14ac:dyDescent="0.25">
      <c r="A17" s="7" t="s">
        <v>184</v>
      </c>
      <c r="B17" s="27" t="s">
        <v>185</v>
      </c>
      <c r="C17" s="45">
        <f>SUM(D17:I17)</f>
        <v>3000</v>
      </c>
      <c r="D17" s="46">
        <v>0</v>
      </c>
      <c r="E17" s="46">
        <v>0</v>
      </c>
      <c r="F17" s="46">
        <v>3000</v>
      </c>
      <c r="G17" s="46">
        <v>0</v>
      </c>
      <c r="H17" s="46">
        <v>0</v>
      </c>
      <c r="I17" s="46">
        <v>0</v>
      </c>
      <c r="J17" s="39"/>
      <c r="K17" s="54"/>
      <c r="L17" s="54"/>
      <c r="M17" s="54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64" ht="25.5" customHeight="1" x14ac:dyDescent="0.25">
      <c r="A18" s="7" t="s">
        <v>186</v>
      </c>
      <c r="B18" s="51" t="s">
        <v>187</v>
      </c>
      <c r="C18" s="45">
        <f>SUM(D18:I18)</f>
        <v>322500</v>
      </c>
      <c r="D18" s="46">
        <v>12000</v>
      </c>
      <c r="E18" s="46">
        <v>2000</v>
      </c>
      <c r="F18" s="46">
        <v>250000</v>
      </c>
      <c r="G18" s="46">
        <v>0</v>
      </c>
      <c r="H18" s="46">
        <v>0</v>
      </c>
      <c r="I18" s="46">
        <v>58500</v>
      </c>
      <c r="J18" s="39" t="s">
        <v>280</v>
      </c>
      <c r="K18" s="54"/>
      <c r="L18" s="54"/>
      <c r="M18" s="54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</row>
    <row r="19" spans="1:64" ht="25.5" customHeight="1" x14ac:dyDescent="0.25">
      <c r="A19" s="7" t="s">
        <v>188</v>
      </c>
      <c r="B19" s="44" t="s">
        <v>189</v>
      </c>
      <c r="C19" s="45">
        <f>SUM(D19:I19)</f>
        <v>127000</v>
      </c>
      <c r="D19" s="46">
        <v>25000</v>
      </c>
      <c r="E19" s="46">
        <v>32000</v>
      </c>
      <c r="F19" s="46">
        <v>1000</v>
      </c>
      <c r="G19" s="46">
        <v>4000</v>
      </c>
      <c r="H19" s="46">
        <v>60000</v>
      </c>
      <c r="I19" s="46">
        <v>5000</v>
      </c>
      <c r="J19" s="39"/>
      <c r="K19" s="54"/>
      <c r="L19" s="54"/>
      <c r="M19" s="54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</row>
    <row r="20" spans="1:64" ht="25.5" customHeight="1" x14ac:dyDescent="0.25">
      <c r="A20" s="52"/>
      <c r="B20" s="4" t="s">
        <v>35</v>
      </c>
      <c r="C20" s="10">
        <f>C4+C6+C11+C15</f>
        <v>20201749.600000001</v>
      </c>
      <c r="D20" s="10">
        <f>D4+D6+D11+D15</f>
        <v>5501153.6600000001</v>
      </c>
      <c r="E20" s="10">
        <f t="shared" ref="E20:I20" si="5">E4+E6+E11+E15</f>
        <v>1131710</v>
      </c>
      <c r="F20" s="10">
        <f t="shared" si="5"/>
        <v>8886665.9400000013</v>
      </c>
      <c r="G20" s="10">
        <f t="shared" si="5"/>
        <v>2019510</v>
      </c>
      <c r="H20" s="10">
        <f t="shared" si="5"/>
        <v>607510</v>
      </c>
      <c r="I20" s="10">
        <f t="shared" si="5"/>
        <v>2055200</v>
      </c>
      <c r="J20" s="53">
        <f>SUM(D20:I20)</f>
        <v>20201749.600000001</v>
      </c>
      <c r="K20" s="54"/>
      <c r="L20" s="54"/>
      <c r="M20" s="54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64" ht="25.5" customHeight="1" x14ac:dyDescent="0.25">
      <c r="A21" s="55"/>
      <c r="B21" s="56"/>
      <c r="C21" s="57"/>
      <c r="D21" s="57"/>
      <c r="E21" s="57"/>
      <c r="F21" s="57"/>
      <c r="G21" s="57"/>
      <c r="H21" s="57"/>
      <c r="I21" s="57"/>
      <c r="J21" s="49"/>
      <c r="K21" s="54"/>
      <c r="L21" s="54"/>
      <c r="M21" s="54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</row>
    <row r="22" spans="1:64" ht="25.5" customHeight="1" x14ac:dyDescent="0.25">
      <c r="A22" s="2" t="s">
        <v>36</v>
      </c>
      <c r="B22" s="4" t="s">
        <v>37</v>
      </c>
      <c r="C22" s="58"/>
      <c r="D22" s="58"/>
      <c r="E22" s="58"/>
      <c r="F22" s="58"/>
      <c r="G22" s="58"/>
      <c r="H22" s="58"/>
      <c r="I22" s="58"/>
      <c r="K22" s="54"/>
      <c r="L22" s="54"/>
      <c r="M22" s="54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</row>
    <row r="23" spans="1:64" ht="25.5" customHeight="1" x14ac:dyDescent="0.25">
      <c r="A23" s="40" t="s">
        <v>38</v>
      </c>
      <c r="B23" s="40" t="s">
        <v>39</v>
      </c>
      <c r="C23" s="42">
        <f t="shared" ref="C23:I23" si="6">SUM(C24:C25)</f>
        <v>96300</v>
      </c>
      <c r="D23" s="43">
        <f t="shared" si="6"/>
        <v>52300</v>
      </c>
      <c r="E23" s="43">
        <f t="shared" si="6"/>
        <v>5000</v>
      </c>
      <c r="F23" s="43">
        <f t="shared" si="6"/>
        <v>2000</v>
      </c>
      <c r="G23" s="43">
        <f t="shared" si="6"/>
        <v>26000</v>
      </c>
      <c r="H23" s="43">
        <f t="shared" si="6"/>
        <v>5000</v>
      </c>
      <c r="I23" s="43">
        <f t="shared" si="6"/>
        <v>6000</v>
      </c>
      <c r="K23" s="54"/>
      <c r="L23" s="54"/>
      <c r="M23" s="54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</row>
    <row r="24" spans="1:64" ht="25.5" customHeight="1" x14ac:dyDescent="0.25">
      <c r="A24" s="7" t="s">
        <v>190</v>
      </c>
      <c r="B24" s="44" t="s">
        <v>191</v>
      </c>
      <c r="C24" s="45">
        <f>SUM(D24:I24)</f>
        <v>4500</v>
      </c>
      <c r="D24" s="46">
        <v>1500</v>
      </c>
      <c r="E24" s="46">
        <v>0</v>
      </c>
      <c r="F24" s="46">
        <v>0</v>
      </c>
      <c r="G24" s="46">
        <v>0</v>
      </c>
      <c r="H24" s="46">
        <v>0</v>
      </c>
      <c r="I24" s="46">
        <v>3000</v>
      </c>
      <c r="K24" s="54"/>
      <c r="L24" s="54"/>
      <c r="M24" s="54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</row>
    <row r="25" spans="1:64" ht="25.5" customHeight="1" x14ac:dyDescent="0.25">
      <c r="A25" s="7" t="s">
        <v>192</v>
      </c>
      <c r="B25" s="44" t="s">
        <v>193</v>
      </c>
      <c r="C25" s="45">
        <f>SUM(D25:I25)</f>
        <v>91800</v>
      </c>
      <c r="D25" s="46">
        <v>50800</v>
      </c>
      <c r="E25" s="46">
        <v>5000</v>
      </c>
      <c r="F25" s="46">
        <v>2000</v>
      </c>
      <c r="G25" s="46">
        <v>26000</v>
      </c>
      <c r="H25" s="46">
        <v>5000</v>
      </c>
      <c r="I25" s="46">
        <v>3000</v>
      </c>
      <c r="K25" s="54"/>
      <c r="L25" s="54"/>
      <c r="M25" s="54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</row>
    <row r="26" spans="1:64" ht="25.5" customHeight="1" x14ac:dyDescent="0.25">
      <c r="A26" s="40" t="s">
        <v>44</v>
      </c>
      <c r="B26" s="41" t="s">
        <v>45</v>
      </c>
      <c r="C26" s="42">
        <f>SUM(C27:C42)</f>
        <v>5749353.6600000001</v>
      </c>
      <c r="D26" s="43">
        <f t="shared" ref="D26" si="7">SUM(D27:D42)</f>
        <v>3516253.66</v>
      </c>
      <c r="E26" s="43">
        <f>SUM(E27:E42)</f>
        <v>918200</v>
      </c>
      <c r="F26" s="43">
        <f t="shared" ref="F26:I26" si="8">SUM(F27:F42)</f>
        <v>98200</v>
      </c>
      <c r="G26" s="43">
        <f t="shared" si="8"/>
        <v>707000</v>
      </c>
      <c r="H26" s="43">
        <f t="shared" si="8"/>
        <v>260500</v>
      </c>
      <c r="I26" s="43">
        <f t="shared" si="8"/>
        <v>249200</v>
      </c>
      <c r="K26" s="54"/>
      <c r="L26" s="54"/>
      <c r="M26" s="54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64" ht="25.5" customHeight="1" x14ac:dyDescent="0.25">
      <c r="A27" s="7" t="s">
        <v>194</v>
      </c>
      <c r="B27" s="44" t="s">
        <v>195</v>
      </c>
      <c r="C27" s="45">
        <f t="shared" ref="C27:C42" si="9">SUM(D27:I27)</f>
        <v>62000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62000</v>
      </c>
      <c r="K27" s="54"/>
      <c r="L27" s="54"/>
      <c r="M27" s="54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64" ht="25.5" customHeight="1" x14ac:dyDescent="0.25">
      <c r="A28" s="7" t="s">
        <v>196</v>
      </c>
      <c r="B28" s="44" t="s">
        <v>197</v>
      </c>
      <c r="C28" s="45">
        <f t="shared" si="9"/>
        <v>18700</v>
      </c>
      <c r="D28" s="46">
        <v>1500</v>
      </c>
      <c r="E28" s="46">
        <v>1000</v>
      </c>
      <c r="F28" s="46">
        <v>2500</v>
      </c>
      <c r="G28" s="46">
        <v>2000</v>
      </c>
      <c r="H28" s="46">
        <v>0</v>
      </c>
      <c r="I28" s="46">
        <v>11700</v>
      </c>
      <c r="K28" s="54"/>
      <c r="L28" s="54"/>
      <c r="M28" s="54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64" ht="25.5" customHeight="1" x14ac:dyDescent="0.25">
      <c r="A29" s="7" t="s">
        <v>198</v>
      </c>
      <c r="B29" s="44" t="s">
        <v>199</v>
      </c>
      <c r="C29" s="45">
        <f t="shared" si="9"/>
        <v>5000</v>
      </c>
      <c r="D29" s="46">
        <v>2000</v>
      </c>
      <c r="E29" s="46">
        <v>0</v>
      </c>
      <c r="F29" s="46">
        <v>3000</v>
      </c>
      <c r="G29" s="46">
        <v>0</v>
      </c>
      <c r="H29" s="46">
        <v>0</v>
      </c>
      <c r="I29" s="46">
        <v>0</v>
      </c>
      <c r="K29" s="54"/>
      <c r="L29" s="54"/>
      <c r="M29" s="54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1:64" ht="25.5" customHeight="1" x14ac:dyDescent="0.25">
      <c r="A30" s="7" t="s">
        <v>200</v>
      </c>
      <c r="B30" s="44" t="s">
        <v>201</v>
      </c>
      <c r="C30" s="45">
        <f t="shared" si="9"/>
        <v>10000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10000</v>
      </c>
      <c r="K30" s="54"/>
      <c r="L30" s="54"/>
      <c r="M30" s="54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</row>
    <row r="31" spans="1:64" ht="25.5" customHeight="1" x14ac:dyDescent="0.25">
      <c r="A31" s="7" t="s">
        <v>202</v>
      </c>
      <c r="B31" s="44" t="s">
        <v>203</v>
      </c>
      <c r="C31" s="45">
        <f>SUM(D31:I31)</f>
        <v>1260000</v>
      </c>
      <c r="D31" s="46">
        <v>950000</v>
      </c>
      <c r="E31" s="46">
        <v>10000</v>
      </c>
      <c r="F31" s="46">
        <v>0</v>
      </c>
      <c r="G31" s="46">
        <v>180000</v>
      </c>
      <c r="H31" s="46">
        <v>120000</v>
      </c>
      <c r="I31" s="46">
        <v>0</v>
      </c>
      <c r="K31" s="54"/>
      <c r="L31" s="54"/>
      <c r="M31" s="54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</row>
    <row r="32" spans="1:64" ht="25.5" customHeight="1" x14ac:dyDescent="0.25">
      <c r="A32" s="7" t="s">
        <v>204</v>
      </c>
      <c r="B32" s="44" t="s">
        <v>205</v>
      </c>
      <c r="C32" s="45">
        <f t="shared" si="9"/>
        <v>906753.66</v>
      </c>
      <c r="D32" s="46">
        <v>906753.66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K32" s="54"/>
      <c r="L32" s="54"/>
      <c r="M32" s="54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</row>
    <row r="33" spans="1:64" ht="25.5" customHeight="1" x14ac:dyDescent="0.25">
      <c r="A33" s="7" t="s">
        <v>206</v>
      </c>
      <c r="B33" s="44" t="s">
        <v>207</v>
      </c>
      <c r="C33" s="45">
        <f t="shared" si="9"/>
        <v>610000</v>
      </c>
      <c r="D33" s="46">
        <v>400000</v>
      </c>
      <c r="E33" s="46">
        <v>55000</v>
      </c>
      <c r="F33" s="46">
        <v>0</v>
      </c>
      <c r="G33" s="46">
        <v>120000</v>
      </c>
      <c r="H33" s="46">
        <v>35000</v>
      </c>
      <c r="I33" s="46">
        <v>0</v>
      </c>
      <c r="K33" s="54"/>
      <c r="L33" s="54"/>
      <c r="M33" s="54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</row>
    <row r="34" spans="1:64" ht="25.5" customHeight="1" x14ac:dyDescent="0.25">
      <c r="A34" s="7" t="s">
        <v>208</v>
      </c>
      <c r="B34" s="44" t="s">
        <v>209</v>
      </c>
      <c r="C34" s="45">
        <f t="shared" si="9"/>
        <v>50000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50000</v>
      </c>
      <c r="K34" s="54"/>
      <c r="L34" s="54"/>
      <c r="M34" s="54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64" ht="25.5" customHeight="1" x14ac:dyDescent="0.25">
      <c r="A35" s="7" t="s">
        <v>210</v>
      </c>
      <c r="B35" s="44" t="s">
        <v>211</v>
      </c>
      <c r="C35" s="45">
        <f t="shared" si="9"/>
        <v>8000</v>
      </c>
      <c r="D35" s="46">
        <v>2000</v>
      </c>
      <c r="E35" s="46">
        <v>0</v>
      </c>
      <c r="F35" s="46">
        <v>0</v>
      </c>
      <c r="G35" s="46">
        <v>0</v>
      </c>
      <c r="H35" s="46">
        <v>0</v>
      </c>
      <c r="I35" s="46">
        <v>6000</v>
      </c>
      <c r="K35" s="54"/>
      <c r="L35" s="54"/>
      <c r="M35" s="54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64" ht="25.5" customHeight="1" x14ac:dyDescent="0.25">
      <c r="A36" s="7" t="s">
        <v>212</v>
      </c>
      <c r="B36" s="44" t="s">
        <v>213</v>
      </c>
      <c r="C36" s="45">
        <f t="shared" si="9"/>
        <v>170500</v>
      </c>
      <c r="D36" s="46">
        <v>75000</v>
      </c>
      <c r="E36" s="46">
        <v>2000</v>
      </c>
      <c r="F36" s="46">
        <v>15000</v>
      </c>
      <c r="G36" s="46">
        <v>54000</v>
      </c>
      <c r="H36" s="46">
        <v>2500</v>
      </c>
      <c r="I36" s="46">
        <v>22000</v>
      </c>
      <c r="K36" s="54"/>
      <c r="L36" s="54"/>
      <c r="M36" s="54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</row>
    <row r="37" spans="1:64" ht="25.5" customHeight="1" x14ac:dyDescent="0.25">
      <c r="A37" s="7" t="s">
        <v>214</v>
      </c>
      <c r="B37" s="44" t="s">
        <v>215</v>
      </c>
      <c r="C37" s="45">
        <f t="shared" si="9"/>
        <v>1190000</v>
      </c>
      <c r="D37" s="46">
        <v>960000</v>
      </c>
      <c r="E37" s="46">
        <v>30000</v>
      </c>
      <c r="F37" s="46">
        <v>0</v>
      </c>
      <c r="G37" s="46">
        <v>100000</v>
      </c>
      <c r="H37" s="46">
        <v>100000</v>
      </c>
      <c r="I37" s="46">
        <v>0</v>
      </c>
      <c r="K37" s="54"/>
      <c r="L37" s="54"/>
      <c r="M37" s="54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64" ht="25.5" customHeight="1" x14ac:dyDescent="0.25">
      <c r="A38" s="7" t="s">
        <v>216</v>
      </c>
      <c r="B38" s="44" t="s">
        <v>217</v>
      </c>
      <c r="C38" s="45">
        <f t="shared" si="9"/>
        <v>802000</v>
      </c>
      <c r="D38" s="46">
        <v>0</v>
      </c>
      <c r="E38" s="46">
        <v>800000</v>
      </c>
      <c r="F38" s="46">
        <v>0</v>
      </c>
      <c r="G38" s="46">
        <v>2000</v>
      </c>
      <c r="H38" s="46">
        <v>0</v>
      </c>
      <c r="I38" s="46">
        <v>0</v>
      </c>
      <c r="J38" t="s">
        <v>281</v>
      </c>
      <c r="K38" s="54"/>
      <c r="L38" s="54"/>
      <c r="M38" s="54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</row>
    <row r="39" spans="1:64" ht="25.5" customHeight="1" x14ac:dyDescent="0.25">
      <c r="A39" s="7" t="s">
        <v>218</v>
      </c>
      <c r="B39" s="44" t="s">
        <v>219</v>
      </c>
      <c r="C39" s="45">
        <f t="shared" si="9"/>
        <v>35900</v>
      </c>
      <c r="D39" s="46">
        <v>19000</v>
      </c>
      <c r="E39" s="46">
        <v>200</v>
      </c>
      <c r="F39" s="46">
        <v>700</v>
      </c>
      <c r="G39" s="46">
        <v>3000</v>
      </c>
      <c r="H39" s="46">
        <v>3000</v>
      </c>
      <c r="I39" s="46">
        <v>10000</v>
      </c>
      <c r="J39" t="s">
        <v>282</v>
      </c>
      <c r="K39" s="54"/>
      <c r="L39" s="54"/>
      <c r="M39" s="54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</row>
    <row r="40" spans="1:64" ht="25.5" customHeight="1" x14ac:dyDescent="0.25">
      <c r="A40" s="7" t="s">
        <v>220</v>
      </c>
      <c r="B40" s="44" t="s">
        <v>221</v>
      </c>
      <c r="C40" s="45">
        <f t="shared" si="9"/>
        <v>6000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6000</v>
      </c>
      <c r="K40" s="54"/>
      <c r="L40" s="54"/>
      <c r="M40" s="54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</row>
    <row r="41" spans="1:64" ht="25.5" customHeight="1" x14ac:dyDescent="0.25">
      <c r="A41" s="7" t="s">
        <v>222</v>
      </c>
      <c r="B41" s="44" t="s">
        <v>223</v>
      </c>
      <c r="C41" s="45">
        <f t="shared" si="9"/>
        <v>201000</v>
      </c>
      <c r="D41" s="46">
        <v>30000</v>
      </c>
      <c r="E41" s="46">
        <v>20000</v>
      </c>
      <c r="F41" s="46">
        <v>75000</v>
      </c>
      <c r="G41" s="46">
        <v>6000</v>
      </c>
      <c r="H41" s="46">
        <v>0</v>
      </c>
      <c r="I41" s="46">
        <v>70000</v>
      </c>
      <c r="J41" t="s">
        <v>288</v>
      </c>
      <c r="K41" s="54"/>
      <c r="L41" s="54"/>
      <c r="M41" s="54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</row>
    <row r="42" spans="1:64" ht="25.5" customHeight="1" x14ac:dyDescent="0.25">
      <c r="A42" s="7" t="s">
        <v>224</v>
      </c>
      <c r="B42" s="44" t="s">
        <v>225</v>
      </c>
      <c r="C42" s="45">
        <f t="shared" si="9"/>
        <v>413500</v>
      </c>
      <c r="D42" s="46">
        <v>170000</v>
      </c>
      <c r="E42" s="46">
        <v>0</v>
      </c>
      <c r="F42" s="46">
        <v>2000</v>
      </c>
      <c r="G42" s="46">
        <v>240000</v>
      </c>
      <c r="H42" s="46">
        <v>0</v>
      </c>
      <c r="I42" s="46">
        <v>1500</v>
      </c>
      <c r="K42" s="54"/>
      <c r="L42" s="54"/>
      <c r="M42" s="54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</row>
    <row r="43" spans="1:64" ht="25.5" customHeight="1" x14ac:dyDescent="0.25">
      <c r="A43" s="40" t="s">
        <v>78</v>
      </c>
      <c r="B43" s="41" t="s">
        <v>226</v>
      </c>
      <c r="C43" s="42">
        <f t="shared" ref="C43:I43" si="10">SUM(C44:C46)</f>
        <v>101600</v>
      </c>
      <c r="D43" s="43">
        <f t="shared" si="10"/>
        <v>93100</v>
      </c>
      <c r="E43" s="43">
        <f t="shared" si="10"/>
        <v>0</v>
      </c>
      <c r="F43" s="43">
        <f t="shared" si="10"/>
        <v>0</v>
      </c>
      <c r="G43" s="43">
        <f t="shared" si="10"/>
        <v>0</v>
      </c>
      <c r="H43" s="43">
        <f t="shared" si="10"/>
        <v>0</v>
      </c>
      <c r="I43" s="43">
        <f t="shared" si="10"/>
        <v>8500</v>
      </c>
      <c r="K43" s="54"/>
      <c r="L43" s="54"/>
      <c r="M43" s="54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</row>
    <row r="44" spans="1:64" ht="25.5" customHeight="1" x14ac:dyDescent="0.25">
      <c r="A44" s="7" t="s">
        <v>227</v>
      </c>
      <c r="B44" s="44" t="s">
        <v>228</v>
      </c>
      <c r="C44" s="45">
        <f>SUM(D44:I44)</f>
        <v>98500</v>
      </c>
      <c r="D44" s="46">
        <v>92000</v>
      </c>
      <c r="E44" s="46">
        <v>0</v>
      </c>
      <c r="F44" s="46">
        <v>0</v>
      </c>
      <c r="G44" s="46">
        <v>0</v>
      </c>
      <c r="H44" s="46">
        <v>0</v>
      </c>
      <c r="I44" s="46">
        <v>6500</v>
      </c>
      <c r="K44" s="54"/>
      <c r="L44" s="54"/>
      <c r="M44" s="54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</row>
    <row r="45" spans="1:64" ht="25.5" customHeight="1" x14ac:dyDescent="0.25">
      <c r="A45" s="7" t="s">
        <v>229</v>
      </c>
      <c r="B45" s="44" t="s">
        <v>230</v>
      </c>
      <c r="C45" s="45">
        <f t="shared" ref="C45:C46" si="11">SUM(D45:I45)</f>
        <v>2000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2000</v>
      </c>
      <c r="K45" s="54"/>
      <c r="L45" s="54"/>
      <c r="M45" s="54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</row>
    <row r="46" spans="1:64" ht="25.5" customHeight="1" x14ac:dyDescent="0.25">
      <c r="A46" s="7" t="s">
        <v>231</v>
      </c>
      <c r="B46" s="44" t="s">
        <v>232</v>
      </c>
      <c r="C46" s="45">
        <f t="shared" si="11"/>
        <v>1100</v>
      </c>
      <c r="D46" s="46">
        <v>1100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K46" s="54"/>
      <c r="L46" s="54"/>
      <c r="M46" s="54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</row>
    <row r="47" spans="1:64" ht="25.5" customHeight="1" x14ac:dyDescent="0.25">
      <c r="A47" s="40" t="s">
        <v>86</v>
      </c>
      <c r="B47" s="41" t="s">
        <v>87</v>
      </c>
      <c r="C47" s="42">
        <f t="shared" ref="C47:I47" si="12">SUM(C48:C51)</f>
        <v>1515000</v>
      </c>
      <c r="D47" s="43">
        <f t="shared" si="12"/>
        <v>0</v>
      </c>
      <c r="E47" s="43">
        <f t="shared" si="12"/>
        <v>0</v>
      </c>
      <c r="F47" s="43">
        <f t="shared" si="12"/>
        <v>0</v>
      </c>
      <c r="G47" s="43">
        <f t="shared" si="12"/>
        <v>0</v>
      </c>
      <c r="H47" s="43">
        <f t="shared" si="12"/>
        <v>0</v>
      </c>
      <c r="I47" s="43">
        <f t="shared" si="12"/>
        <v>1515000</v>
      </c>
      <c r="K47" s="54"/>
      <c r="L47" s="54"/>
      <c r="M47" s="54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</row>
    <row r="48" spans="1:64" ht="25.5" customHeight="1" x14ac:dyDescent="0.25">
      <c r="A48" s="7" t="s">
        <v>233</v>
      </c>
      <c r="B48" s="44" t="s">
        <v>234</v>
      </c>
      <c r="C48" s="45">
        <f>SUM(D48:I48)</f>
        <v>1136000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1136000</v>
      </c>
      <c r="K48" s="54"/>
      <c r="L48" s="54"/>
      <c r="M48" s="54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</row>
    <row r="49" spans="1:64" ht="25.5" customHeight="1" x14ac:dyDescent="0.25">
      <c r="A49" s="7" t="s">
        <v>235</v>
      </c>
      <c r="B49" s="44" t="s">
        <v>236</v>
      </c>
      <c r="C49" s="45">
        <f t="shared" ref="C49:C51" si="13">SUM(D49:I49)</f>
        <v>340000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340000</v>
      </c>
      <c r="K49" s="54"/>
      <c r="L49" s="54"/>
      <c r="M49" s="54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</row>
    <row r="50" spans="1:64" ht="25.5" customHeight="1" x14ac:dyDescent="0.25">
      <c r="A50" s="7" t="s">
        <v>237</v>
      </c>
      <c r="B50" s="44" t="s">
        <v>238</v>
      </c>
      <c r="C50" s="45">
        <f t="shared" si="13"/>
        <v>9000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9000</v>
      </c>
      <c r="K50" s="54"/>
      <c r="L50" s="54"/>
      <c r="M50" s="54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</row>
    <row r="51" spans="1:64" ht="25.5" customHeight="1" x14ac:dyDescent="0.25">
      <c r="A51" s="7" t="s">
        <v>239</v>
      </c>
      <c r="B51" s="44" t="s">
        <v>240</v>
      </c>
      <c r="C51" s="45">
        <f t="shared" si="13"/>
        <v>30000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v>30000</v>
      </c>
      <c r="K51" s="54"/>
      <c r="L51" s="54"/>
      <c r="M51" s="54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</row>
    <row r="52" spans="1:64" ht="25.5" customHeight="1" x14ac:dyDescent="0.25">
      <c r="A52" s="40" t="s">
        <v>96</v>
      </c>
      <c r="B52" s="41" t="s">
        <v>97</v>
      </c>
      <c r="C52" s="42">
        <f t="shared" ref="C52:I52" si="14">SUM(C53:C56)</f>
        <v>305540</v>
      </c>
      <c r="D52" s="43">
        <f t="shared" si="14"/>
        <v>184500</v>
      </c>
      <c r="E52" s="43">
        <f t="shared" si="14"/>
        <v>3510</v>
      </c>
      <c r="F52" s="43">
        <f t="shared" si="14"/>
        <v>7010</v>
      </c>
      <c r="G52" s="43">
        <f t="shared" si="14"/>
        <v>31510</v>
      </c>
      <c r="H52" s="43">
        <f t="shared" si="14"/>
        <v>16010</v>
      </c>
      <c r="I52" s="43">
        <f t="shared" si="14"/>
        <v>63000</v>
      </c>
      <c r="K52" s="54"/>
      <c r="L52" s="54"/>
      <c r="M52" s="54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</row>
    <row r="53" spans="1:64" ht="25.5" customHeight="1" x14ac:dyDescent="0.25">
      <c r="A53" s="7" t="s">
        <v>241</v>
      </c>
      <c r="B53" s="44" t="s">
        <v>242</v>
      </c>
      <c r="C53" s="45">
        <f>SUM(D53:I53)</f>
        <v>184900</v>
      </c>
      <c r="D53" s="46">
        <v>146000</v>
      </c>
      <c r="E53" s="46">
        <v>500</v>
      </c>
      <c r="F53" s="46">
        <v>0</v>
      </c>
      <c r="G53" s="46">
        <v>24500</v>
      </c>
      <c r="H53" s="46">
        <v>11500</v>
      </c>
      <c r="I53" s="46">
        <v>2400</v>
      </c>
      <c r="K53" s="54"/>
      <c r="L53" s="54"/>
      <c r="M53" s="54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</row>
    <row r="54" spans="1:64" ht="25.5" customHeight="1" x14ac:dyDescent="0.25">
      <c r="A54" s="7" t="s">
        <v>243</v>
      </c>
      <c r="B54" s="44" t="s">
        <v>244</v>
      </c>
      <c r="C54" s="45">
        <f t="shared" ref="C54:C56" si="15">SUM(D54:I54)</f>
        <v>70500</v>
      </c>
      <c r="D54" s="46">
        <v>34000</v>
      </c>
      <c r="E54" s="46">
        <v>3000</v>
      </c>
      <c r="F54" s="46">
        <v>0</v>
      </c>
      <c r="G54" s="46">
        <v>7000</v>
      </c>
      <c r="H54" s="46">
        <v>4500</v>
      </c>
      <c r="I54" s="46">
        <v>22000</v>
      </c>
      <c r="K54" s="54"/>
      <c r="L54" s="54"/>
      <c r="M54" s="54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</row>
    <row r="55" spans="1:64" ht="25.5" customHeight="1" x14ac:dyDescent="0.25">
      <c r="A55" s="7" t="s">
        <v>245</v>
      </c>
      <c r="B55" s="44" t="s">
        <v>246</v>
      </c>
      <c r="C55" s="45">
        <f t="shared" si="15"/>
        <v>10000</v>
      </c>
      <c r="D55" s="46">
        <v>3000</v>
      </c>
      <c r="E55" s="46">
        <v>0</v>
      </c>
      <c r="F55" s="46">
        <v>7000</v>
      </c>
      <c r="G55" s="46">
        <v>0</v>
      </c>
      <c r="H55" s="46">
        <v>0</v>
      </c>
      <c r="I55" s="46">
        <v>0</v>
      </c>
      <c r="K55" s="54"/>
      <c r="L55" s="54"/>
      <c r="M55" s="54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</row>
    <row r="56" spans="1:64" ht="25.5" customHeight="1" x14ac:dyDescent="0.25">
      <c r="A56" s="7" t="s">
        <v>247</v>
      </c>
      <c r="B56" s="44" t="s">
        <v>248</v>
      </c>
      <c r="C56" s="45">
        <f t="shared" si="15"/>
        <v>40140</v>
      </c>
      <c r="D56" s="46">
        <v>1500</v>
      </c>
      <c r="E56" s="46">
        <v>10</v>
      </c>
      <c r="F56" s="46">
        <v>10</v>
      </c>
      <c r="G56" s="46">
        <v>10</v>
      </c>
      <c r="H56" s="46">
        <v>10</v>
      </c>
      <c r="I56" s="46">
        <f>600+38000</f>
        <v>38600</v>
      </c>
      <c r="K56" s="54"/>
      <c r="L56" s="54"/>
      <c r="M56" s="54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</row>
    <row r="57" spans="1:64" ht="25.5" customHeight="1" x14ac:dyDescent="0.25">
      <c r="A57" s="40" t="s">
        <v>106</v>
      </c>
      <c r="B57" s="41" t="s">
        <v>107</v>
      </c>
      <c r="C57" s="42">
        <f t="shared" ref="C57:I57" si="16">SUM(C58:C59)</f>
        <v>2960000</v>
      </c>
      <c r="D57" s="43">
        <f t="shared" si="16"/>
        <v>1355000</v>
      </c>
      <c r="E57" s="43">
        <f t="shared" si="16"/>
        <v>195000</v>
      </c>
      <c r="F57" s="43">
        <f t="shared" si="16"/>
        <v>0</v>
      </c>
      <c r="G57" s="43">
        <f t="shared" si="16"/>
        <v>1105000</v>
      </c>
      <c r="H57" s="43">
        <f t="shared" si="16"/>
        <v>296000</v>
      </c>
      <c r="I57" s="43">
        <f t="shared" si="16"/>
        <v>9000</v>
      </c>
      <c r="K57" s="54"/>
      <c r="L57" s="54"/>
      <c r="M57" s="54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</row>
    <row r="58" spans="1:64" ht="25.5" customHeight="1" x14ac:dyDescent="0.25">
      <c r="A58" s="7" t="s">
        <v>249</v>
      </c>
      <c r="B58" s="44" t="s">
        <v>250</v>
      </c>
      <c r="C58" s="45">
        <f>SUM(D58:I58)</f>
        <v>2896000</v>
      </c>
      <c r="D58" s="46">
        <v>1350000</v>
      </c>
      <c r="E58" s="46">
        <v>194000</v>
      </c>
      <c r="F58" s="46">
        <v>0</v>
      </c>
      <c r="G58" s="46">
        <v>1100000</v>
      </c>
      <c r="H58" s="46">
        <v>246000</v>
      </c>
      <c r="I58" s="46">
        <v>6000</v>
      </c>
      <c r="K58" s="54"/>
      <c r="L58" s="54"/>
      <c r="M58" s="54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</row>
    <row r="59" spans="1:64" ht="25.5" customHeight="1" x14ac:dyDescent="0.25">
      <c r="A59" s="7" t="s">
        <v>251</v>
      </c>
      <c r="B59" s="44" t="s">
        <v>252</v>
      </c>
      <c r="C59" s="45">
        <f>SUM(D59:I59)</f>
        <v>64000</v>
      </c>
      <c r="D59" s="46">
        <v>5000</v>
      </c>
      <c r="E59" s="46">
        <v>1000</v>
      </c>
      <c r="F59" s="46">
        <v>0</v>
      </c>
      <c r="G59" s="46">
        <v>5000</v>
      </c>
      <c r="H59" s="46">
        <v>50000</v>
      </c>
      <c r="I59" s="46">
        <v>3000</v>
      </c>
      <c r="K59" s="54"/>
      <c r="L59" s="54"/>
      <c r="M59" s="54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</row>
    <row r="60" spans="1:64" ht="25.5" customHeight="1" x14ac:dyDescent="0.25">
      <c r="A60" s="40" t="s">
        <v>112</v>
      </c>
      <c r="B60" s="41" t="s">
        <v>113</v>
      </c>
      <c r="C60" s="42">
        <f t="shared" ref="C60:I60" si="17">C61+C62+C63+C64</f>
        <v>8803955.9400000013</v>
      </c>
      <c r="D60" s="43">
        <f t="shared" si="17"/>
        <v>0</v>
      </c>
      <c r="E60" s="43">
        <f t="shared" si="17"/>
        <v>0</v>
      </c>
      <c r="F60" s="43">
        <f t="shared" si="17"/>
        <v>8723955.9400000013</v>
      </c>
      <c r="G60" s="43">
        <f t="shared" si="17"/>
        <v>80000</v>
      </c>
      <c r="H60" s="43">
        <f t="shared" si="17"/>
        <v>0</v>
      </c>
      <c r="I60" s="43">
        <f t="shared" si="17"/>
        <v>0</v>
      </c>
      <c r="K60" s="54"/>
      <c r="L60" s="54"/>
      <c r="M60" s="54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</row>
    <row r="61" spans="1:64" ht="25.5" customHeight="1" x14ac:dyDescent="0.25">
      <c r="A61" s="7" t="s">
        <v>253</v>
      </c>
      <c r="B61" s="44" t="s">
        <v>254</v>
      </c>
      <c r="C61" s="45">
        <f>SUM(D61:I61)</f>
        <v>50000</v>
      </c>
      <c r="D61" s="46">
        <v>0</v>
      </c>
      <c r="E61" s="46">
        <v>0</v>
      </c>
      <c r="F61" s="46">
        <v>0</v>
      </c>
      <c r="G61" s="46">
        <v>50000</v>
      </c>
      <c r="H61" s="46">
        <v>0</v>
      </c>
      <c r="I61" s="46">
        <v>0</v>
      </c>
      <c r="K61" s="54"/>
      <c r="L61" s="54"/>
      <c r="M61" s="54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</row>
    <row r="62" spans="1:64" ht="25.5" customHeight="1" x14ac:dyDescent="0.25">
      <c r="A62" s="7" t="s">
        <v>255</v>
      </c>
      <c r="B62" s="44" t="s">
        <v>256</v>
      </c>
      <c r="C62" s="45">
        <f>SUM(D62:I62)</f>
        <v>7590592.9400000004</v>
      </c>
      <c r="D62" s="46">
        <v>0</v>
      </c>
      <c r="E62" s="46">
        <v>0</v>
      </c>
      <c r="F62" s="46">
        <f>7153832.94+436760</f>
        <v>7590592.9400000004</v>
      </c>
      <c r="G62" s="46">
        <v>0</v>
      </c>
      <c r="H62" s="46">
        <v>0</v>
      </c>
      <c r="I62" s="46">
        <v>0</v>
      </c>
      <c r="K62" s="54"/>
      <c r="L62" s="54"/>
      <c r="M62" s="54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</row>
    <row r="63" spans="1:64" ht="25.5" customHeight="1" x14ac:dyDescent="0.25">
      <c r="A63" s="7" t="s">
        <v>257</v>
      </c>
      <c r="B63" s="44" t="s">
        <v>258</v>
      </c>
      <c r="C63" s="45">
        <f t="shared" ref="C63:C64" si="18">SUM(D63:I63)</f>
        <v>30000</v>
      </c>
      <c r="D63" s="46">
        <v>0</v>
      </c>
      <c r="E63" s="46">
        <v>0</v>
      </c>
      <c r="F63" s="46">
        <v>0</v>
      </c>
      <c r="G63" s="46">
        <v>30000</v>
      </c>
      <c r="H63" s="46">
        <v>0</v>
      </c>
      <c r="I63" s="46">
        <v>0</v>
      </c>
      <c r="K63" s="54"/>
      <c r="L63" s="54"/>
      <c r="M63" s="54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</row>
    <row r="64" spans="1:64" ht="25.5" customHeight="1" x14ac:dyDescent="0.25">
      <c r="A64" s="7" t="s">
        <v>259</v>
      </c>
      <c r="B64" s="44" t="s">
        <v>260</v>
      </c>
      <c r="C64" s="45">
        <f t="shared" si="18"/>
        <v>1133363</v>
      </c>
      <c r="D64" s="46">
        <v>0</v>
      </c>
      <c r="E64" s="46">
        <v>0</v>
      </c>
      <c r="F64" s="46">
        <f>500000+633363</f>
        <v>1133363</v>
      </c>
      <c r="G64" s="46">
        <v>0</v>
      </c>
      <c r="H64" s="46">
        <v>0</v>
      </c>
      <c r="I64" s="46">
        <v>0</v>
      </c>
      <c r="K64" s="54"/>
      <c r="L64" s="54"/>
      <c r="M64" s="54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</row>
    <row r="65" spans="1:64" ht="25.5" customHeight="1" x14ac:dyDescent="0.25">
      <c r="A65" s="40" t="s">
        <v>121</v>
      </c>
      <c r="B65" s="41" t="s">
        <v>122</v>
      </c>
      <c r="C65" s="42">
        <f t="shared" ref="C65:I65" si="19">SUM(C66:C68)</f>
        <v>155000</v>
      </c>
      <c r="D65" s="43">
        <f t="shared" si="19"/>
        <v>40000</v>
      </c>
      <c r="E65" s="43">
        <f t="shared" si="19"/>
        <v>0</v>
      </c>
      <c r="F65" s="43">
        <f t="shared" si="19"/>
        <v>30000</v>
      </c>
      <c r="G65" s="43">
        <f t="shared" si="19"/>
        <v>0</v>
      </c>
      <c r="H65" s="43">
        <f t="shared" si="19"/>
        <v>0</v>
      </c>
      <c r="I65" s="43">
        <f t="shared" si="19"/>
        <v>85000</v>
      </c>
      <c r="K65" s="54"/>
      <c r="L65" s="54"/>
      <c r="M65" s="54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</row>
    <row r="66" spans="1:64" ht="25.5" customHeight="1" x14ac:dyDescent="0.25">
      <c r="A66" s="7" t="s">
        <v>261</v>
      </c>
      <c r="B66" s="44" t="s">
        <v>262</v>
      </c>
      <c r="C66" s="45">
        <f>SUM(D66:I66)</f>
        <v>70000</v>
      </c>
      <c r="D66" s="46">
        <v>40000</v>
      </c>
      <c r="E66" s="46">
        <v>0</v>
      </c>
      <c r="F66" s="46">
        <v>30000</v>
      </c>
      <c r="G66" s="46">
        <v>0</v>
      </c>
      <c r="H66" s="46">
        <v>0</v>
      </c>
      <c r="I66" s="46">
        <v>0</v>
      </c>
      <c r="K66" s="54"/>
      <c r="L66" s="54"/>
      <c r="M66" s="54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25.5" customHeight="1" x14ac:dyDescent="0.25">
      <c r="A67" s="7" t="s">
        <v>263</v>
      </c>
      <c r="B67" s="44" t="s">
        <v>264</v>
      </c>
      <c r="C67" s="45">
        <f t="shared" ref="C67:C68" si="20">SUM(D67:I67)</f>
        <v>0</v>
      </c>
      <c r="D67" s="46">
        <v>0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K67" s="54"/>
      <c r="L67" s="54"/>
      <c r="M67" s="54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64" ht="25.5" customHeight="1" x14ac:dyDescent="0.25">
      <c r="A68" s="7" t="s">
        <v>265</v>
      </c>
      <c r="B68" s="44" t="s">
        <v>266</v>
      </c>
      <c r="C68" s="45">
        <f t="shared" si="20"/>
        <v>85000</v>
      </c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v>85000</v>
      </c>
      <c r="K68" s="54"/>
      <c r="L68" s="54"/>
      <c r="M68" s="54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25.5" customHeight="1" x14ac:dyDescent="0.25">
      <c r="A69" s="52"/>
      <c r="B69" s="4" t="s">
        <v>129</v>
      </c>
      <c r="C69" s="10">
        <f>C23+C26+C43+C47+C52+C57+C60+C65</f>
        <v>19686749.600000001</v>
      </c>
      <c r="D69" s="10">
        <f>D23+D26+D43+D4+D47+D52+D57+D60+D65</f>
        <v>5241153.66</v>
      </c>
      <c r="E69" s="10">
        <f>E23+E26+E43+E4+E47+E52+E57+E60+E65</f>
        <v>1121710</v>
      </c>
      <c r="F69" s="10">
        <f>F23+F26+F43+F47+F52+F57+F60+F65</f>
        <v>8861165.9400000013</v>
      </c>
      <c r="G69" s="10">
        <f>G23+G26+G43+G4+G47+G52+G57+G60+G65</f>
        <v>1949510</v>
      </c>
      <c r="H69" s="10">
        <f>H23+H26+H43+H4+H47+H52+H57+H60+H65</f>
        <v>577510</v>
      </c>
      <c r="I69" s="10">
        <f>I23+I26+I43+I4+I47+I52+I57+I60+I65</f>
        <v>1935700</v>
      </c>
      <c r="J69" s="9">
        <f>SUM(D69:I69)</f>
        <v>19686749.600000001</v>
      </c>
      <c r="K69" s="54"/>
      <c r="L69" s="54"/>
      <c r="M69" s="54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64" ht="9" customHeight="1" x14ac:dyDescent="0.25">
      <c r="A70" s="55"/>
      <c r="B70" s="56"/>
      <c r="C70" s="57"/>
      <c r="D70" s="57"/>
      <c r="E70" s="57"/>
      <c r="F70" s="57"/>
      <c r="G70" s="57"/>
      <c r="H70" s="57"/>
      <c r="I70" s="57"/>
      <c r="K70" s="54"/>
      <c r="L70" s="54"/>
      <c r="M70" s="54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64" ht="25.5" customHeight="1" x14ac:dyDescent="0.25">
      <c r="A71" s="52"/>
      <c r="B71" s="4" t="s">
        <v>130</v>
      </c>
      <c r="C71" s="10">
        <f>C20-C69</f>
        <v>515000</v>
      </c>
      <c r="D71" s="10">
        <f t="shared" ref="D71:I71" si="21">D20-D69</f>
        <v>260000</v>
      </c>
      <c r="E71" s="10">
        <f t="shared" si="21"/>
        <v>10000</v>
      </c>
      <c r="F71" s="10">
        <f t="shared" si="21"/>
        <v>25500</v>
      </c>
      <c r="G71" s="10">
        <f t="shared" si="21"/>
        <v>70000</v>
      </c>
      <c r="H71" s="10">
        <f t="shared" si="21"/>
        <v>30000</v>
      </c>
      <c r="I71" s="10">
        <f t="shared" si="21"/>
        <v>119500</v>
      </c>
      <c r="J71" s="9">
        <f>SUM(D71:I71)</f>
        <v>515000</v>
      </c>
      <c r="K71" s="54"/>
      <c r="L71" s="54"/>
      <c r="M71" s="54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64" ht="9" customHeight="1" x14ac:dyDescent="0.25">
      <c r="A72" s="55"/>
      <c r="B72" s="56"/>
      <c r="C72" s="57"/>
      <c r="D72" s="57"/>
      <c r="E72" s="57"/>
      <c r="F72" s="57"/>
      <c r="G72" s="57"/>
      <c r="H72" s="57"/>
      <c r="I72" s="57"/>
      <c r="K72" s="54"/>
      <c r="L72" s="54"/>
      <c r="M72" s="54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</row>
    <row r="73" spans="1:64" ht="25.5" customHeight="1" x14ac:dyDescent="0.25">
      <c r="A73" s="4" t="s">
        <v>131</v>
      </c>
      <c r="B73" s="4" t="s">
        <v>132</v>
      </c>
      <c r="C73" s="10">
        <f t="shared" ref="C73:H73" si="22">C74-C76</f>
        <v>-15000</v>
      </c>
      <c r="D73" s="10">
        <f t="shared" si="22"/>
        <v>2000</v>
      </c>
      <c r="E73" s="10">
        <f t="shared" si="22"/>
        <v>0</v>
      </c>
      <c r="F73" s="10">
        <f t="shared" si="22"/>
        <v>2500</v>
      </c>
      <c r="G73" s="10">
        <f t="shared" si="22"/>
        <v>0</v>
      </c>
      <c r="H73" s="10">
        <f t="shared" si="22"/>
        <v>0</v>
      </c>
      <c r="I73" s="10">
        <f>I74-I76</f>
        <v>-19500</v>
      </c>
      <c r="K73" s="54"/>
      <c r="L73" s="54"/>
      <c r="M73" s="54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64" ht="25.5" customHeight="1" x14ac:dyDescent="0.25">
      <c r="A74" s="40" t="s">
        <v>133</v>
      </c>
      <c r="B74" s="41" t="s">
        <v>134</v>
      </c>
      <c r="C74" s="42">
        <f t="shared" ref="C74:I74" si="23">SUM(C75)</f>
        <v>5000</v>
      </c>
      <c r="D74" s="43">
        <f t="shared" si="23"/>
        <v>2000</v>
      </c>
      <c r="E74" s="43">
        <f t="shared" si="23"/>
        <v>0</v>
      </c>
      <c r="F74" s="43">
        <f t="shared" si="23"/>
        <v>2500</v>
      </c>
      <c r="G74" s="43">
        <f t="shared" si="23"/>
        <v>0</v>
      </c>
      <c r="H74" s="43">
        <f t="shared" si="23"/>
        <v>0</v>
      </c>
      <c r="I74" s="43">
        <f t="shared" si="23"/>
        <v>500</v>
      </c>
      <c r="K74" s="54"/>
      <c r="L74" s="54"/>
      <c r="M74" s="54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64" ht="25.5" customHeight="1" x14ac:dyDescent="0.25">
      <c r="A75" s="7" t="s">
        <v>267</v>
      </c>
      <c r="B75" s="44" t="s">
        <v>268</v>
      </c>
      <c r="C75" s="45">
        <f>SUM(D75:I75)</f>
        <v>5000</v>
      </c>
      <c r="D75" s="46">
        <v>2000</v>
      </c>
      <c r="E75" s="46">
        <v>0</v>
      </c>
      <c r="F75" s="46">
        <v>2500</v>
      </c>
      <c r="G75" s="46">
        <v>0</v>
      </c>
      <c r="H75" s="46">
        <v>0</v>
      </c>
      <c r="I75" s="46">
        <v>500</v>
      </c>
      <c r="K75" s="54"/>
      <c r="L75" s="54"/>
      <c r="M75" s="54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64" ht="25.5" customHeight="1" x14ac:dyDescent="0.25">
      <c r="A76" s="40" t="s">
        <v>137</v>
      </c>
      <c r="B76" s="41" t="s">
        <v>138</v>
      </c>
      <c r="C76" s="42">
        <f t="shared" ref="C76:I76" si="24">SUM(C77:C79)</f>
        <v>20000</v>
      </c>
      <c r="D76" s="43">
        <f t="shared" si="24"/>
        <v>0</v>
      </c>
      <c r="E76" s="43">
        <f t="shared" si="24"/>
        <v>0</v>
      </c>
      <c r="F76" s="43">
        <f t="shared" si="24"/>
        <v>0</v>
      </c>
      <c r="G76" s="43">
        <f t="shared" si="24"/>
        <v>0</v>
      </c>
      <c r="H76" s="43">
        <f t="shared" si="24"/>
        <v>0</v>
      </c>
      <c r="I76" s="43">
        <f t="shared" si="24"/>
        <v>20000</v>
      </c>
    </row>
    <row r="77" spans="1:64" ht="25.5" customHeight="1" x14ac:dyDescent="0.25">
      <c r="A77" s="7" t="s">
        <v>269</v>
      </c>
      <c r="B77" s="44" t="s">
        <v>270</v>
      </c>
      <c r="C77" s="45">
        <f>SUM(D77:I77)</f>
        <v>0</v>
      </c>
      <c r="D77" s="46">
        <v>0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</row>
    <row r="78" spans="1:64" ht="25.5" customHeight="1" x14ac:dyDescent="0.25">
      <c r="A78" s="7" t="s">
        <v>271</v>
      </c>
      <c r="B78" s="44" t="s">
        <v>272</v>
      </c>
      <c r="C78" s="45">
        <f t="shared" ref="C78:C79" si="25">SUM(D78:I78)</f>
        <v>0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</row>
    <row r="79" spans="1:64" ht="25.5" customHeight="1" x14ac:dyDescent="0.25">
      <c r="A79" s="7" t="s">
        <v>273</v>
      </c>
      <c r="B79" s="44" t="s">
        <v>274</v>
      </c>
      <c r="C79" s="45">
        <f t="shared" si="25"/>
        <v>20000</v>
      </c>
      <c r="D79" s="46">
        <v>0</v>
      </c>
      <c r="E79" s="46">
        <v>0</v>
      </c>
      <c r="F79" s="46">
        <v>0</v>
      </c>
      <c r="G79" s="46">
        <v>0</v>
      </c>
      <c r="H79" s="46">
        <v>0</v>
      </c>
      <c r="I79" s="46">
        <v>20000</v>
      </c>
    </row>
    <row r="80" spans="1:64" ht="25.5" customHeight="1" x14ac:dyDescent="0.25">
      <c r="A80" s="4" t="s">
        <v>145</v>
      </c>
      <c r="B80" s="4" t="s">
        <v>146</v>
      </c>
      <c r="C80" s="10">
        <f t="shared" ref="C80:I80" si="26">C82-C83</f>
        <v>0</v>
      </c>
      <c r="D80" s="10">
        <f t="shared" si="26"/>
        <v>0</v>
      </c>
      <c r="E80" s="10">
        <f t="shared" si="26"/>
        <v>0</v>
      </c>
      <c r="F80" s="10">
        <f t="shared" si="26"/>
        <v>0</v>
      </c>
      <c r="G80" s="10">
        <f t="shared" si="26"/>
        <v>0</v>
      </c>
      <c r="H80" s="10">
        <f t="shared" si="26"/>
        <v>0</v>
      </c>
      <c r="I80" s="10">
        <f t="shared" si="26"/>
        <v>0</v>
      </c>
    </row>
    <row r="81" spans="1:10" ht="25.5" customHeight="1" x14ac:dyDescent="0.25">
      <c r="A81" s="7" t="s">
        <v>147</v>
      </c>
      <c r="B81" s="44" t="s">
        <v>148</v>
      </c>
      <c r="C81" s="45">
        <f t="shared" ref="C81:I81" si="27">C82-C83</f>
        <v>0</v>
      </c>
      <c r="D81" s="46">
        <f t="shared" si="27"/>
        <v>0</v>
      </c>
      <c r="E81" s="46">
        <f t="shared" si="27"/>
        <v>0</v>
      </c>
      <c r="F81" s="46">
        <f t="shared" si="27"/>
        <v>0</v>
      </c>
      <c r="G81" s="46">
        <f t="shared" si="27"/>
        <v>0</v>
      </c>
      <c r="H81" s="46">
        <f t="shared" si="27"/>
        <v>0</v>
      </c>
      <c r="I81" s="46">
        <f t="shared" si="27"/>
        <v>0</v>
      </c>
    </row>
    <row r="82" spans="1:10" ht="25.5" customHeight="1" x14ac:dyDescent="0.25">
      <c r="A82" s="7" t="s">
        <v>275</v>
      </c>
      <c r="B82" s="44" t="s">
        <v>150</v>
      </c>
      <c r="C82" s="45"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</row>
    <row r="83" spans="1:10" ht="25.5" customHeight="1" x14ac:dyDescent="0.25">
      <c r="A83" s="7" t="s">
        <v>276</v>
      </c>
      <c r="B83" s="44" t="s">
        <v>152</v>
      </c>
      <c r="C83" s="45">
        <v>0</v>
      </c>
      <c r="D83" s="46">
        <v>0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</row>
    <row r="84" spans="1:10" ht="25.5" customHeight="1" x14ac:dyDescent="0.25">
      <c r="A84" s="4"/>
      <c r="B84" s="4" t="s">
        <v>153</v>
      </c>
      <c r="C84" s="10">
        <f>C71+C73+C80</f>
        <v>500000</v>
      </c>
      <c r="D84" s="10">
        <f>D71+D73+D80</f>
        <v>262000</v>
      </c>
      <c r="E84" s="10">
        <f t="shared" ref="E84:I84" si="28">E71+E73+E80</f>
        <v>10000</v>
      </c>
      <c r="F84" s="10">
        <f t="shared" si="28"/>
        <v>28000</v>
      </c>
      <c r="G84" s="10">
        <f t="shared" si="28"/>
        <v>70000</v>
      </c>
      <c r="H84" s="10">
        <f t="shared" si="28"/>
        <v>30000</v>
      </c>
      <c r="I84" s="10">
        <f t="shared" si="28"/>
        <v>100000</v>
      </c>
      <c r="J84" s="9">
        <f>SUM(D84:I84)</f>
        <v>500000</v>
      </c>
    </row>
    <row r="85" spans="1:10" ht="9" customHeight="1" x14ac:dyDescent="0.25">
      <c r="A85" s="56"/>
      <c r="B85" s="56"/>
      <c r="C85" s="57"/>
      <c r="D85" s="57"/>
      <c r="E85" s="57"/>
      <c r="F85" s="57"/>
      <c r="G85" s="57"/>
      <c r="H85" s="57"/>
      <c r="I85" s="57"/>
    </row>
    <row r="86" spans="1:10" ht="25.5" customHeight="1" x14ac:dyDescent="0.25">
      <c r="A86" s="2" t="s">
        <v>154</v>
      </c>
      <c r="B86" s="4" t="s">
        <v>155</v>
      </c>
      <c r="C86" s="10">
        <f>SUM(D86:I86)</f>
        <v>500000</v>
      </c>
      <c r="D86" s="10">
        <v>262000</v>
      </c>
      <c r="E86" s="10">
        <v>10000</v>
      </c>
      <c r="F86" s="10">
        <v>28000</v>
      </c>
      <c r="G86" s="10">
        <v>70000</v>
      </c>
      <c r="H86" s="10">
        <v>30000</v>
      </c>
      <c r="I86" s="10">
        <v>100000</v>
      </c>
      <c r="J86" s="9">
        <f>SUM(D86:I86)</f>
        <v>500000</v>
      </c>
    </row>
    <row r="87" spans="1:10" ht="9" customHeight="1" x14ac:dyDescent="0.25">
      <c r="A87" s="59"/>
      <c r="B87" s="56"/>
      <c r="C87" s="57"/>
      <c r="D87" s="57"/>
      <c r="E87" s="57"/>
      <c r="F87" s="57">
        <v>28</v>
      </c>
      <c r="G87" s="57"/>
      <c r="H87" s="57"/>
      <c r="I87" s="57"/>
    </row>
    <row r="88" spans="1:10" ht="25.5" customHeight="1" x14ac:dyDescent="0.25">
      <c r="A88" s="4"/>
      <c r="B88" s="4" t="s">
        <v>156</v>
      </c>
      <c r="C88" s="10">
        <f t="shared" ref="C88:I88" si="29">C84-C86</f>
        <v>0</v>
      </c>
      <c r="D88" s="10">
        <f>D84-D86</f>
        <v>0</v>
      </c>
      <c r="E88" s="10">
        <f t="shared" si="29"/>
        <v>0</v>
      </c>
      <c r="F88" s="10">
        <f t="shared" si="29"/>
        <v>0</v>
      </c>
      <c r="G88" s="10">
        <f t="shared" si="29"/>
        <v>0</v>
      </c>
      <c r="H88" s="10">
        <f t="shared" si="29"/>
        <v>0</v>
      </c>
      <c r="I88" s="10">
        <f t="shared" si="29"/>
        <v>0</v>
      </c>
      <c r="J88" s="9">
        <f>SUM(D88:I88)</f>
        <v>0</v>
      </c>
    </row>
    <row r="91" spans="1:10" x14ac:dyDescent="0.25">
      <c r="B91" t="s">
        <v>291</v>
      </c>
    </row>
    <row r="92" spans="1:10" x14ac:dyDescent="0.25">
      <c r="B92" t="s">
        <v>289</v>
      </c>
      <c r="D92" s="9"/>
    </row>
    <row r="93" spans="1:10" x14ac:dyDescent="0.25">
      <c r="E93" s="9"/>
    </row>
    <row r="94" spans="1:10" ht="18.75" x14ac:dyDescent="0.25">
      <c r="B94" s="33" t="s">
        <v>290</v>
      </c>
      <c r="D94" s="63">
        <v>-1455153.6600000001</v>
      </c>
      <c r="E94" s="63">
        <v>-902710</v>
      </c>
      <c r="F94" s="63">
        <v>-6032665.9400000004</v>
      </c>
      <c r="G94" s="63">
        <v>-906510</v>
      </c>
      <c r="H94" s="63">
        <v>-181510</v>
      </c>
      <c r="I94" s="63">
        <v>-1982700</v>
      </c>
    </row>
  </sheetData>
  <mergeCells count="1">
    <mergeCell ref="A1:I1"/>
  </mergeCells>
  <pageMargins left="0.47244094488188981" right="0.23622047244094491" top="0.27559055118110237" bottom="0.31496062992125984" header="0.15748031496062992" footer="0.19685039370078741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93"/>
  <sheetViews>
    <sheetView zoomScaleNormal="100" workbookViewId="0">
      <selection activeCell="C106" sqref="C106"/>
    </sheetView>
  </sheetViews>
  <sheetFormatPr defaultColWidth="12.5703125" defaultRowHeight="15" x14ac:dyDescent="0.25"/>
  <cols>
    <col min="1" max="1" width="8.28515625" style="32" bestFit="1" customWidth="1"/>
    <col min="2" max="2" width="74.42578125" customWidth="1"/>
    <col min="3" max="9" width="18.5703125" customWidth="1"/>
    <col min="10" max="10" width="14.42578125" bestFit="1" customWidth="1"/>
    <col min="11" max="11" width="13.7109375" bestFit="1" customWidth="1"/>
    <col min="12" max="64" width="8.5703125" customWidth="1"/>
  </cols>
  <sheetData>
    <row r="1" spans="1:64" ht="30" customHeight="1" x14ac:dyDescent="0.35">
      <c r="A1" s="65" t="s">
        <v>278</v>
      </c>
      <c r="B1" s="65"/>
      <c r="C1" s="65"/>
      <c r="D1" s="65"/>
      <c r="E1" s="65"/>
      <c r="F1" s="65"/>
      <c r="G1" s="65"/>
      <c r="H1" s="65"/>
      <c r="I1" s="65"/>
    </row>
    <row r="2" spans="1:64" s="38" customFormat="1" ht="75.75" customHeight="1" x14ac:dyDescent="0.3">
      <c r="A2" s="34"/>
      <c r="B2" s="35"/>
      <c r="C2" s="36" t="s">
        <v>159</v>
      </c>
      <c r="D2" s="37" t="s">
        <v>160</v>
      </c>
      <c r="E2" s="37" t="s">
        <v>161</v>
      </c>
      <c r="F2" s="37" t="s">
        <v>162</v>
      </c>
      <c r="G2" s="37" t="s">
        <v>163</v>
      </c>
      <c r="H2" s="37" t="s">
        <v>164</v>
      </c>
      <c r="I2" s="37" t="s">
        <v>165</v>
      </c>
    </row>
    <row r="3" spans="1:64" ht="25.5" customHeight="1" x14ac:dyDescent="0.25">
      <c r="A3" s="2" t="s">
        <v>1</v>
      </c>
      <c r="B3" s="4" t="s">
        <v>2</v>
      </c>
      <c r="C3" s="10"/>
      <c r="D3" s="10"/>
      <c r="E3" s="10"/>
      <c r="F3" s="10"/>
      <c r="G3" s="10"/>
      <c r="H3" s="10"/>
      <c r="I3" s="10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64" ht="25.5" customHeight="1" x14ac:dyDescent="0.25">
      <c r="A4" s="40" t="s">
        <v>3</v>
      </c>
      <c r="B4" s="41" t="s">
        <v>4</v>
      </c>
      <c r="C4" s="42">
        <f t="shared" ref="C4:I4" si="0">SUM(C5)</f>
        <v>2500000</v>
      </c>
      <c r="D4" s="43">
        <f t="shared" si="0"/>
        <v>0</v>
      </c>
      <c r="E4" s="43">
        <f t="shared" si="0"/>
        <v>0</v>
      </c>
      <c r="F4" s="43">
        <f t="shared" si="0"/>
        <v>2500000</v>
      </c>
      <c r="G4" s="43">
        <f t="shared" si="0"/>
        <v>0</v>
      </c>
      <c r="H4" s="43">
        <f t="shared" si="0"/>
        <v>0</v>
      </c>
      <c r="I4" s="43">
        <f t="shared" si="0"/>
        <v>0</v>
      </c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</row>
    <row r="5" spans="1:64" ht="25.5" customHeight="1" x14ac:dyDescent="0.25">
      <c r="A5" s="7" t="s">
        <v>166</v>
      </c>
      <c r="B5" s="44" t="s">
        <v>167</v>
      </c>
      <c r="C5" s="45">
        <f>SUM(D5:I5)</f>
        <v>2500000</v>
      </c>
      <c r="D5" s="46">
        <v>0</v>
      </c>
      <c r="E5" s="46">
        <v>0</v>
      </c>
      <c r="F5" s="46">
        <v>2500000</v>
      </c>
      <c r="G5" s="46">
        <v>0</v>
      </c>
      <c r="H5" s="46">
        <v>0</v>
      </c>
      <c r="I5" s="46">
        <v>0</v>
      </c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</row>
    <row r="6" spans="1:64" ht="25.5" customHeight="1" x14ac:dyDescent="0.25">
      <c r="A6" s="40" t="s">
        <v>7</v>
      </c>
      <c r="B6" s="41" t="s">
        <v>8</v>
      </c>
      <c r="C6" s="42">
        <f t="shared" ref="C6:I6" si="1">SUM(C7:C10)</f>
        <v>2717167</v>
      </c>
      <c r="D6" s="43">
        <f t="shared" si="1"/>
        <v>2651500</v>
      </c>
      <c r="E6" s="43">
        <f t="shared" si="1"/>
        <v>0</v>
      </c>
      <c r="F6" s="43">
        <f t="shared" si="1"/>
        <v>0</v>
      </c>
      <c r="G6" s="43">
        <f t="shared" si="1"/>
        <v>1500</v>
      </c>
      <c r="H6" s="43">
        <f t="shared" si="1"/>
        <v>64167</v>
      </c>
      <c r="I6" s="43">
        <f t="shared" si="1"/>
        <v>0</v>
      </c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</row>
    <row r="7" spans="1:64" ht="25.5" customHeight="1" x14ac:dyDescent="0.25">
      <c r="A7" s="7" t="s">
        <v>168</v>
      </c>
      <c r="B7" s="44" t="s">
        <v>169</v>
      </c>
      <c r="C7" s="45">
        <f>SUM(D7:I7)</f>
        <v>3000</v>
      </c>
      <c r="D7" s="46">
        <v>1500</v>
      </c>
      <c r="E7" s="46">
        <v>0</v>
      </c>
      <c r="F7" s="46">
        <v>0</v>
      </c>
      <c r="G7" s="46">
        <v>1500</v>
      </c>
      <c r="H7" s="46">
        <v>0</v>
      </c>
      <c r="I7" s="46">
        <v>0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</row>
    <row r="8" spans="1:64" ht="25.5" customHeight="1" x14ac:dyDescent="0.25">
      <c r="A8" s="7" t="s">
        <v>170</v>
      </c>
      <c r="B8" s="44" t="s">
        <v>171</v>
      </c>
      <c r="C8" s="45">
        <f>SUM(D8:I8)</f>
        <v>2650000</v>
      </c>
      <c r="D8" s="46">
        <v>2650000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</row>
    <row r="9" spans="1:64" ht="25.5" customHeight="1" x14ac:dyDescent="0.25">
      <c r="A9" s="7" t="s">
        <v>172</v>
      </c>
      <c r="B9" s="44" t="s">
        <v>173</v>
      </c>
      <c r="C9" s="45">
        <f>SUM(D9:I9)</f>
        <v>64167</v>
      </c>
      <c r="D9" s="46">
        <v>0</v>
      </c>
      <c r="E9" s="46">
        <v>0</v>
      </c>
      <c r="F9" s="46">
        <v>0</v>
      </c>
      <c r="G9" s="46"/>
      <c r="H9" s="46">
        <v>64167</v>
      </c>
      <c r="I9" s="46">
        <v>0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</row>
    <row r="10" spans="1:64" ht="25.5" customHeight="1" x14ac:dyDescent="0.25">
      <c r="A10" s="7" t="s">
        <v>174</v>
      </c>
      <c r="B10" s="44" t="s">
        <v>175</v>
      </c>
      <c r="C10" s="45">
        <f>SUM(D10:I10)</f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39"/>
      <c r="K10" s="54"/>
      <c r="L10" s="54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</row>
    <row r="11" spans="1:64" ht="25.5" customHeight="1" x14ac:dyDescent="0.25">
      <c r="A11" s="40" t="s">
        <v>17</v>
      </c>
      <c r="B11" s="41" t="s">
        <v>18</v>
      </c>
      <c r="C11" s="42">
        <f t="shared" ref="C11:I11" si="2">C12+C13+C14</f>
        <v>13275286</v>
      </c>
      <c r="D11" s="43">
        <f t="shared" si="2"/>
        <v>2845153.66</v>
      </c>
      <c r="E11" s="43">
        <f t="shared" si="2"/>
        <v>1127710</v>
      </c>
      <c r="F11" s="43">
        <f t="shared" si="2"/>
        <v>4949169.34</v>
      </c>
      <c r="G11" s="43">
        <f t="shared" si="2"/>
        <v>1960510</v>
      </c>
      <c r="H11" s="43">
        <f t="shared" si="2"/>
        <v>477343</v>
      </c>
      <c r="I11" s="43">
        <f t="shared" si="2"/>
        <v>1915400</v>
      </c>
      <c r="J11" s="39"/>
      <c r="K11" s="54"/>
      <c r="L11" s="54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</row>
    <row r="12" spans="1:64" s="50" customFormat="1" ht="25.5" customHeight="1" x14ac:dyDescent="0.25">
      <c r="A12" s="21" t="s">
        <v>176</v>
      </c>
      <c r="B12" s="47" t="s">
        <v>177</v>
      </c>
      <c r="C12" s="46">
        <f>SUM(D12:I12)</f>
        <v>10315286</v>
      </c>
      <c r="D12" s="46">
        <v>1490153.66</v>
      </c>
      <c r="E12" s="46">
        <v>932710</v>
      </c>
      <c r="F12" s="46">
        <v>4949169.34</v>
      </c>
      <c r="G12" s="46">
        <v>855510</v>
      </c>
      <c r="H12" s="46">
        <v>181343</v>
      </c>
      <c r="I12" s="46">
        <v>1906400</v>
      </c>
      <c r="J12" s="49"/>
      <c r="K12" s="53">
        <v>10264886</v>
      </c>
      <c r="L12" s="53" t="s">
        <v>283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25.5" customHeight="1" x14ac:dyDescent="0.25">
      <c r="A13" s="7" t="s">
        <v>178</v>
      </c>
      <c r="B13" s="44" t="s">
        <v>179</v>
      </c>
      <c r="C13" s="45">
        <f>SUM(D13:I13)</f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39"/>
      <c r="K13" s="61">
        <v>50400</v>
      </c>
      <c r="L13" s="54" t="s">
        <v>284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</row>
    <row r="14" spans="1:64" s="50" customFormat="1" ht="25.5" customHeight="1" x14ac:dyDescent="0.25">
      <c r="A14" s="21" t="s">
        <v>180</v>
      </c>
      <c r="B14" s="47" t="s">
        <v>181</v>
      </c>
      <c r="C14" s="48">
        <f>SUM(D14:I14)</f>
        <v>2960000</v>
      </c>
      <c r="D14" s="46">
        <f>D57</f>
        <v>1355000</v>
      </c>
      <c r="E14" s="46">
        <f t="shared" ref="E14:I14" si="3">E57</f>
        <v>195000</v>
      </c>
      <c r="F14" s="46">
        <f t="shared" si="3"/>
        <v>0</v>
      </c>
      <c r="G14" s="46">
        <f t="shared" si="3"/>
        <v>1105000</v>
      </c>
      <c r="H14" s="46">
        <f t="shared" si="3"/>
        <v>296000</v>
      </c>
      <c r="I14" s="46">
        <f t="shared" si="3"/>
        <v>9000</v>
      </c>
      <c r="J14" s="49"/>
      <c r="K14" s="53">
        <f>SUM(K12:K13)</f>
        <v>10315286</v>
      </c>
      <c r="L14" s="53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64" ht="25.5" customHeight="1" x14ac:dyDescent="0.25">
      <c r="A15" s="40" t="s">
        <v>25</v>
      </c>
      <c r="B15" s="41" t="s">
        <v>26</v>
      </c>
      <c r="C15" s="42">
        <f t="shared" ref="C15:I15" si="4">SUM(C16:C19)</f>
        <v>382000</v>
      </c>
      <c r="D15" s="43">
        <f t="shared" si="4"/>
        <v>39500</v>
      </c>
      <c r="E15" s="43">
        <f t="shared" si="4"/>
        <v>34000</v>
      </c>
      <c r="F15" s="43">
        <f t="shared" si="4"/>
        <v>234000</v>
      </c>
      <c r="G15" s="43">
        <f t="shared" si="4"/>
        <v>6500</v>
      </c>
      <c r="H15" s="43">
        <f t="shared" si="4"/>
        <v>60000</v>
      </c>
      <c r="I15" s="43">
        <f t="shared" si="4"/>
        <v>8000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</row>
    <row r="16" spans="1:64" ht="25.5" customHeight="1" x14ac:dyDescent="0.25">
      <c r="A16" s="7" t="s">
        <v>182</v>
      </c>
      <c r="B16" s="44" t="s">
        <v>183</v>
      </c>
      <c r="C16" s="45">
        <f>SUM(D16:I16)</f>
        <v>5000</v>
      </c>
      <c r="D16" s="46">
        <v>2500</v>
      </c>
      <c r="E16" s="46">
        <v>0</v>
      </c>
      <c r="F16" s="46">
        <v>0</v>
      </c>
      <c r="G16" s="46">
        <v>2500</v>
      </c>
      <c r="H16" s="46">
        <v>0</v>
      </c>
      <c r="I16" s="46">
        <v>0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64" ht="30" x14ac:dyDescent="0.25">
      <c r="A17" s="7" t="s">
        <v>184</v>
      </c>
      <c r="B17" s="27" t="s">
        <v>185</v>
      </c>
      <c r="C17" s="45">
        <f>SUM(D17:I17)</f>
        <v>3000</v>
      </c>
      <c r="D17" s="46">
        <v>0</v>
      </c>
      <c r="E17" s="46">
        <v>0</v>
      </c>
      <c r="F17" s="46">
        <v>3000</v>
      </c>
      <c r="G17" s="46">
        <v>0</v>
      </c>
      <c r="H17" s="46">
        <v>0</v>
      </c>
      <c r="I17" s="46">
        <v>0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64" ht="25.5" customHeight="1" x14ac:dyDescent="0.25">
      <c r="A18" s="7" t="s">
        <v>186</v>
      </c>
      <c r="B18" s="51" t="s">
        <v>187</v>
      </c>
      <c r="C18" s="45">
        <f>SUM(D18:I18)</f>
        <v>247000</v>
      </c>
      <c r="D18" s="46">
        <v>12000</v>
      </c>
      <c r="E18" s="46">
        <v>2000</v>
      </c>
      <c r="F18" s="46">
        <v>230000</v>
      </c>
      <c r="G18" s="46">
        <v>0</v>
      </c>
      <c r="H18" s="46">
        <v>0</v>
      </c>
      <c r="I18" s="46">
        <f>C7</f>
        <v>3000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</row>
    <row r="19" spans="1:64" ht="25.5" customHeight="1" x14ac:dyDescent="0.25">
      <c r="A19" s="7" t="s">
        <v>188</v>
      </c>
      <c r="B19" s="44" t="s">
        <v>189</v>
      </c>
      <c r="C19" s="45">
        <f>SUM(D19:I19)</f>
        <v>127000</v>
      </c>
      <c r="D19" s="46">
        <v>25000</v>
      </c>
      <c r="E19" s="46">
        <v>32000</v>
      </c>
      <c r="F19" s="46">
        <v>1000</v>
      </c>
      <c r="G19" s="46">
        <v>4000</v>
      </c>
      <c r="H19" s="46">
        <v>60000</v>
      </c>
      <c r="I19" s="46">
        <v>5000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</row>
    <row r="20" spans="1:64" ht="25.5" customHeight="1" x14ac:dyDescent="0.25">
      <c r="A20" s="52"/>
      <c r="B20" s="4" t="s">
        <v>35</v>
      </c>
      <c r="C20" s="10">
        <f>C4+C6+C11+C15</f>
        <v>18874453</v>
      </c>
      <c r="D20" s="10">
        <f t="shared" ref="D20:I20" si="5">D4+D6+D11+D15</f>
        <v>5536153.6600000001</v>
      </c>
      <c r="E20" s="10">
        <f t="shared" si="5"/>
        <v>1161710</v>
      </c>
      <c r="F20" s="10">
        <f t="shared" si="5"/>
        <v>7683169.3399999999</v>
      </c>
      <c r="G20" s="10">
        <f t="shared" si="5"/>
        <v>1968510</v>
      </c>
      <c r="H20" s="10">
        <f t="shared" si="5"/>
        <v>601510</v>
      </c>
      <c r="I20" s="10">
        <f t="shared" si="5"/>
        <v>1923400</v>
      </c>
      <c r="J20" s="53">
        <f>SUM(D20:I20)</f>
        <v>18874453</v>
      </c>
      <c r="K20" s="54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64" ht="25.5" customHeight="1" x14ac:dyDescent="0.25">
      <c r="A21" s="55"/>
      <c r="B21" s="56"/>
      <c r="C21" s="57"/>
      <c r="D21" s="57"/>
      <c r="E21" s="57"/>
      <c r="F21" s="57"/>
      <c r="G21" s="57"/>
      <c r="H21" s="57"/>
      <c r="I21" s="57"/>
      <c r="J21" s="4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</row>
    <row r="22" spans="1:64" ht="25.5" customHeight="1" x14ac:dyDescent="0.25">
      <c r="A22" s="2" t="s">
        <v>36</v>
      </c>
      <c r="B22" s="4" t="s">
        <v>37</v>
      </c>
      <c r="C22" s="58"/>
      <c r="D22" s="58"/>
      <c r="E22" s="58"/>
      <c r="F22" s="58"/>
      <c r="G22" s="58"/>
      <c r="H22" s="58"/>
      <c r="I22" s="5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</row>
    <row r="23" spans="1:64" ht="25.5" customHeight="1" x14ac:dyDescent="0.25">
      <c r="A23" s="40" t="s">
        <v>38</v>
      </c>
      <c r="B23" s="40" t="s">
        <v>39</v>
      </c>
      <c r="C23" s="42">
        <f t="shared" ref="C23:I23" si="6">SUM(C24:C25)</f>
        <v>94300</v>
      </c>
      <c r="D23" s="43">
        <f t="shared" si="6"/>
        <v>57300</v>
      </c>
      <c r="E23" s="43">
        <f t="shared" si="6"/>
        <v>5000</v>
      </c>
      <c r="F23" s="43">
        <f t="shared" si="6"/>
        <v>2000</v>
      </c>
      <c r="G23" s="43">
        <f t="shared" si="6"/>
        <v>21000</v>
      </c>
      <c r="H23" s="43">
        <f t="shared" si="6"/>
        <v>4000</v>
      </c>
      <c r="I23" s="43">
        <f t="shared" si="6"/>
        <v>5000</v>
      </c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</row>
    <row r="24" spans="1:64" ht="25.5" customHeight="1" x14ac:dyDescent="0.25">
      <c r="A24" s="7" t="s">
        <v>190</v>
      </c>
      <c r="B24" s="44" t="s">
        <v>191</v>
      </c>
      <c r="C24" s="45">
        <f>SUM(D24:I24)</f>
        <v>4500</v>
      </c>
      <c r="D24" s="46">
        <v>1500</v>
      </c>
      <c r="E24" s="46">
        <v>0</v>
      </c>
      <c r="F24" s="46">
        <v>0</v>
      </c>
      <c r="G24" s="46">
        <v>0</v>
      </c>
      <c r="H24" s="46">
        <v>0</v>
      </c>
      <c r="I24" s="46">
        <v>3000</v>
      </c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</row>
    <row r="25" spans="1:64" ht="25.5" customHeight="1" x14ac:dyDescent="0.25">
      <c r="A25" s="7" t="s">
        <v>192</v>
      </c>
      <c r="B25" s="44" t="s">
        <v>193</v>
      </c>
      <c r="C25" s="45">
        <f>SUM(D25:I25)</f>
        <v>89800</v>
      </c>
      <c r="D25" s="46">
        <v>55800</v>
      </c>
      <c r="E25" s="46">
        <v>5000</v>
      </c>
      <c r="F25" s="46">
        <v>2000</v>
      </c>
      <c r="G25" s="46">
        <v>21000</v>
      </c>
      <c r="H25" s="46">
        <v>4000</v>
      </c>
      <c r="I25" s="46">
        <v>2000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</row>
    <row r="26" spans="1:64" ht="25.5" customHeight="1" x14ac:dyDescent="0.25">
      <c r="A26" s="40" t="s">
        <v>44</v>
      </c>
      <c r="B26" s="41" t="s">
        <v>45</v>
      </c>
      <c r="C26" s="42">
        <f>SUM(C27:C42)</f>
        <v>5768053.6600000001</v>
      </c>
      <c r="D26" s="43">
        <f t="shared" ref="D26" si="7">SUM(D27:D42)</f>
        <v>3562253.66</v>
      </c>
      <c r="E26" s="43">
        <f>SUM(E27:E42)</f>
        <v>948200</v>
      </c>
      <c r="F26" s="43">
        <f t="shared" ref="F26:I26" si="8">SUM(F27:F42)</f>
        <v>98200</v>
      </c>
      <c r="G26" s="43">
        <f t="shared" si="8"/>
        <v>711000</v>
      </c>
      <c r="H26" s="43">
        <f t="shared" si="8"/>
        <v>255500</v>
      </c>
      <c r="I26" s="43">
        <f t="shared" si="8"/>
        <v>192900</v>
      </c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64" ht="25.5" customHeight="1" x14ac:dyDescent="0.25">
      <c r="A27" s="7" t="s">
        <v>194</v>
      </c>
      <c r="B27" s="44" t="s">
        <v>195</v>
      </c>
      <c r="C27" s="45">
        <f t="shared" ref="C27:C42" si="9">SUM(D27:I27)</f>
        <v>62000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62000</v>
      </c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64" ht="25.5" customHeight="1" x14ac:dyDescent="0.25">
      <c r="A28" s="7" t="s">
        <v>196</v>
      </c>
      <c r="B28" s="44" t="s">
        <v>197</v>
      </c>
      <c r="C28" s="45">
        <f t="shared" si="9"/>
        <v>8400</v>
      </c>
      <c r="D28" s="46">
        <v>1500</v>
      </c>
      <c r="E28" s="46">
        <v>1000</v>
      </c>
      <c r="F28" s="46">
        <v>2500</v>
      </c>
      <c r="G28" s="46">
        <v>2000</v>
      </c>
      <c r="H28" s="46">
        <v>0</v>
      </c>
      <c r="I28" s="46">
        <v>1400</v>
      </c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64" ht="25.5" customHeight="1" x14ac:dyDescent="0.25">
      <c r="A29" s="7" t="s">
        <v>198</v>
      </c>
      <c r="B29" s="44" t="s">
        <v>199</v>
      </c>
      <c r="C29" s="45">
        <f t="shared" si="9"/>
        <v>5000</v>
      </c>
      <c r="D29" s="46">
        <v>2000</v>
      </c>
      <c r="E29" s="46">
        <v>0</v>
      </c>
      <c r="F29" s="46">
        <v>3000</v>
      </c>
      <c r="G29" s="46">
        <v>0</v>
      </c>
      <c r="H29" s="46">
        <v>0</v>
      </c>
      <c r="I29" s="46">
        <v>0</v>
      </c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1:64" ht="25.5" customHeight="1" x14ac:dyDescent="0.25">
      <c r="A30" s="7" t="s">
        <v>200</v>
      </c>
      <c r="B30" s="44" t="s">
        <v>201</v>
      </c>
      <c r="C30" s="45">
        <f t="shared" si="9"/>
        <v>10000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10000</v>
      </c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</row>
    <row r="31" spans="1:64" ht="25.5" customHeight="1" x14ac:dyDescent="0.25">
      <c r="A31" s="7" t="s">
        <v>202</v>
      </c>
      <c r="B31" s="44" t="s">
        <v>203</v>
      </c>
      <c r="C31" s="45">
        <f t="shared" si="9"/>
        <v>1320000</v>
      </c>
      <c r="D31" s="46">
        <v>1000000</v>
      </c>
      <c r="E31" s="46">
        <v>10000</v>
      </c>
      <c r="F31" s="46">
        <v>0</v>
      </c>
      <c r="G31" s="46">
        <v>185000</v>
      </c>
      <c r="H31" s="46">
        <v>125000</v>
      </c>
      <c r="I31" s="46">
        <v>0</v>
      </c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</row>
    <row r="32" spans="1:64" ht="25.5" customHeight="1" x14ac:dyDescent="0.25">
      <c r="A32" s="7" t="s">
        <v>204</v>
      </c>
      <c r="B32" s="44" t="s">
        <v>205</v>
      </c>
      <c r="C32" s="45">
        <f t="shared" si="9"/>
        <v>906753.66</v>
      </c>
      <c r="D32" s="46">
        <v>906753.66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</row>
    <row r="33" spans="1:64" ht="25.5" customHeight="1" x14ac:dyDescent="0.25">
      <c r="A33" s="7" t="s">
        <v>206</v>
      </c>
      <c r="B33" s="44" t="s">
        <v>207</v>
      </c>
      <c r="C33" s="45">
        <f t="shared" si="9"/>
        <v>605000</v>
      </c>
      <c r="D33" s="46">
        <v>400000</v>
      </c>
      <c r="E33" s="46">
        <v>55000</v>
      </c>
      <c r="F33" s="46">
        <v>0</v>
      </c>
      <c r="G33" s="46">
        <v>120000</v>
      </c>
      <c r="H33" s="46">
        <v>30000</v>
      </c>
      <c r="I33" s="46">
        <v>0</v>
      </c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</row>
    <row r="34" spans="1:64" ht="25.5" customHeight="1" x14ac:dyDescent="0.25">
      <c r="A34" s="7" t="s">
        <v>208</v>
      </c>
      <c r="B34" s="44" t="s">
        <v>209</v>
      </c>
      <c r="C34" s="45">
        <f t="shared" si="9"/>
        <v>50000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50000</v>
      </c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64" ht="25.5" customHeight="1" x14ac:dyDescent="0.25">
      <c r="A35" s="7" t="s">
        <v>210</v>
      </c>
      <c r="B35" s="44" t="s">
        <v>211</v>
      </c>
      <c r="C35" s="45">
        <f t="shared" si="9"/>
        <v>6000</v>
      </c>
      <c r="D35" s="46">
        <v>2000</v>
      </c>
      <c r="E35" s="46">
        <v>0</v>
      </c>
      <c r="F35" s="46">
        <v>0</v>
      </c>
      <c r="G35" s="46">
        <v>0</v>
      </c>
      <c r="H35" s="46">
        <v>0</v>
      </c>
      <c r="I35" s="46">
        <v>4000</v>
      </c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64" ht="25.5" customHeight="1" x14ac:dyDescent="0.25">
      <c r="A36" s="7" t="s">
        <v>212</v>
      </c>
      <c r="B36" s="44" t="s">
        <v>213</v>
      </c>
      <c r="C36" s="45">
        <f t="shared" si="9"/>
        <v>151500</v>
      </c>
      <c r="D36" s="46">
        <v>75000</v>
      </c>
      <c r="E36" s="46">
        <v>2000</v>
      </c>
      <c r="F36" s="46">
        <v>15000</v>
      </c>
      <c r="G36" s="46">
        <v>54000</v>
      </c>
      <c r="H36" s="46">
        <v>2500</v>
      </c>
      <c r="I36" s="46">
        <v>3000</v>
      </c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</row>
    <row r="37" spans="1:64" ht="25.5" customHeight="1" x14ac:dyDescent="0.25">
      <c r="A37" s="7" t="s">
        <v>214</v>
      </c>
      <c r="B37" s="44" t="s">
        <v>215</v>
      </c>
      <c r="C37" s="45">
        <f t="shared" si="9"/>
        <v>1185000</v>
      </c>
      <c r="D37" s="46">
        <v>960000</v>
      </c>
      <c r="E37" s="46">
        <v>30000</v>
      </c>
      <c r="F37" s="46">
        <v>0</v>
      </c>
      <c r="G37" s="46">
        <v>100000</v>
      </c>
      <c r="H37" s="46">
        <v>95000</v>
      </c>
      <c r="I37" s="46">
        <v>0</v>
      </c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64" ht="25.5" customHeight="1" x14ac:dyDescent="0.25">
      <c r="A38" s="7" t="s">
        <v>216</v>
      </c>
      <c r="B38" s="44" t="s">
        <v>217</v>
      </c>
      <c r="C38" s="45">
        <f t="shared" si="9"/>
        <v>831000</v>
      </c>
      <c r="D38" s="46">
        <v>0</v>
      </c>
      <c r="E38" s="46">
        <v>830000</v>
      </c>
      <c r="F38" s="46">
        <v>0</v>
      </c>
      <c r="G38" s="46">
        <v>1000</v>
      </c>
      <c r="H38" s="46">
        <v>0</v>
      </c>
      <c r="I38" s="46">
        <v>0</v>
      </c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</row>
    <row r="39" spans="1:64" ht="25.5" customHeight="1" x14ac:dyDescent="0.25">
      <c r="A39" s="7" t="s">
        <v>218</v>
      </c>
      <c r="B39" s="44" t="s">
        <v>219</v>
      </c>
      <c r="C39" s="45">
        <f t="shared" si="9"/>
        <v>26900</v>
      </c>
      <c r="D39" s="46">
        <v>15000</v>
      </c>
      <c r="E39" s="46">
        <v>200</v>
      </c>
      <c r="F39" s="46">
        <v>700</v>
      </c>
      <c r="G39" s="46">
        <v>3000</v>
      </c>
      <c r="H39" s="46">
        <v>3000</v>
      </c>
      <c r="I39" s="46">
        <v>5000</v>
      </c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</row>
    <row r="40" spans="1:64" ht="25.5" customHeight="1" x14ac:dyDescent="0.25">
      <c r="A40" s="7" t="s">
        <v>220</v>
      </c>
      <c r="B40" s="44" t="s">
        <v>221</v>
      </c>
      <c r="C40" s="45">
        <f t="shared" si="9"/>
        <v>6000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6000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</row>
    <row r="41" spans="1:64" ht="25.5" customHeight="1" x14ac:dyDescent="0.25">
      <c r="A41" s="7" t="s">
        <v>222</v>
      </c>
      <c r="B41" s="44" t="s">
        <v>223</v>
      </c>
      <c r="C41" s="45">
        <f t="shared" si="9"/>
        <v>181000</v>
      </c>
      <c r="D41" s="46">
        <v>30000</v>
      </c>
      <c r="E41" s="46">
        <v>20000</v>
      </c>
      <c r="F41" s="46">
        <v>75000</v>
      </c>
      <c r="G41" s="46">
        <v>6000</v>
      </c>
      <c r="H41" s="46">
        <v>0</v>
      </c>
      <c r="I41" s="46">
        <v>50000</v>
      </c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</row>
    <row r="42" spans="1:64" ht="25.5" customHeight="1" x14ac:dyDescent="0.25">
      <c r="A42" s="7" t="s">
        <v>224</v>
      </c>
      <c r="B42" s="44" t="s">
        <v>225</v>
      </c>
      <c r="C42" s="45">
        <f t="shared" si="9"/>
        <v>413500</v>
      </c>
      <c r="D42" s="46">
        <v>170000</v>
      </c>
      <c r="E42" s="46">
        <v>0</v>
      </c>
      <c r="F42" s="46">
        <v>2000</v>
      </c>
      <c r="G42" s="46">
        <v>240000</v>
      </c>
      <c r="H42" s="46">
        <v>0</v>
      </c>
      <c r="I42" s="46">
        <v>1500</v>
      </c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</row>
    <row r="43" spans="1:64" ht="25.5" customHeight="1" x14ac:dyDescent="0.25">
      <c r="A43" s="40" t="s">
        <v>78</v>
      </c>
      <c r="B43" s="41" t="s">
        <v>226</v>
      </c>
      <c r="C43" s="42">
        <f t="shared" ref="C43:I43" si="10">SUM(C44:C46)</f>
        <v>85100</v>
      </c>
      <c r="D43" s="43">
        <f t="shared" si="10"/>
        <v>77100</v>
      </c>
      <c r="E43" s="43">
        <f t="shared" si="10"/>
        <v>0</v>
      </c>
      <c r="F43" s="43">
        <f t="shared" si="10"/>
        <v>0</v>
      </c>
      <c r="G43" s="43">
        <f t="shared" si="10"/>
        <v>0</v>
      </c>
      <c r="H43" s="43">
        <f t="shared" si="10"/>
        <v>0</v>
      </c>
      <c r="I43" s="43">
        <f t="shared" si="10"/>
        <v>8000</v>
      </c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</row>
    <row r="44" spans="1:64" ht="25.5" customHeight="1" x14ac:dyDescent="0.25">
      <c r="A44" s="7" t="s">
        <v>227</v>
      </c>
      <c r="B44" s="44" t="s">
        <v>228</v>
      </c>
      <c r="C44" s="45">
        <f>SUM(D44:I44)</f>
        <v>82000</v>
      </c>
      <c r="D44" s="46">
        <v>76000</v>
      </c>
      <c r="E44" s="46">
        <v>0</v>
      </c>
      <c r="F44" s="46">
        <v>0</v>
      </c>
      <c r="G44" s="46">
        <v>0</v>
      </c>
      <c r="H44" s="46">
        <v>0</v>
      </c>
      <c r="I44" s="46">
        <v>6000</v>
      </c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</row>
    <row r="45" spans="1:64" ht="25.5" customHeight="1" x14ac:dyDescent="0.25">
      <c r="A45" s="7" t="s">
        <v>229</v>
      </c>
      <c r="B45" s="44" t="s">
        <v>230</v>
      </c>
      <c r="C45" s="45">
        <f t="shared" ref="C45:C46" si="11">SUM(D45:I45)</f>
        <v>2000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2000</v>
      </c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</row>
    <row r="46" spans="1:64" ht="25.5" customHeight="1" x14ac:dyDescent="0.25">
      <c r="A46" s="7" t="s">
        <v>231</v>
      </c>
      <c r="B46" s="44" t="s">
        <v>232</v>
      </c>
      <c r="C46" s="45">
        <f t="shared" si="11"/>
        <v>1100</v>
      </c>
      <c r="D46" s="46">
        <v>1100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</row>
    <row r="47" spans="1:64" ht="25.5" customHeight="1" x14ac:dyDescent="0.25">
      <c r="A47" s="40" t="s">
        <v>86</v>
      </c>
      <c r="B47" s="41" t="s">
        <v>87</v>
      </c>
      <c r="C47" s="42">
        <f t="shared" ref="C47:I47" si="12">SUM(C48:C51)</f>
        <v>1460000</v>
      </c>
      <c r="D47" s="43">
        <f t="shared" si="12"/>
        <v>0</v>
      </c>
      <c r="E47" s="43">
        <f t="shared" si="12"/>
        <v>0</v>
      </c>
      <c r="F47" s="43">
        <f t="shared" si="12"/>
        <v>0</v>
      </c>
      <c r="G47" s="43">
        <f t="shared" si="12"/>
        <v>0</v>
      </c>
      <c r="H47" s="43">
        <f t="shared" si="12"/>
        <v>0</v>
      </c>
      <c r="I47" s="43">
        <f t="shared" si="12"/>
        <v>1460000</v>
      </c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</row>
    <row r="48" spans="1:64" ht="25.5" customHeight="1" x14ac:dyDescent="0.25">
      <c r="A48" s="7" t="s">
        <v>233</v>
      </c>
      <c r="B48" s="44" t="s">
        <v>234</v>
      </c>
      <c r="C48" s="45">
        <f>SUM(D48:I48)</f>
        <v>1100000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1100000</v>
      </c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</row>
    <row r="49" spans="1:64" ht="25.5" customHeight="1" x14ac:dyDescent="0.25">
      <c r="A49" s="7" t="s">
        <v>235</v>
      </c>
      <c r="B49" s="44" t="s">
        <v>236</v>
      </c>
      <c r="C49" s="45">
        <f t="shared" ref="C49:C51" si="13">SUM(D49:I49)</f>
        <v>330000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330000</v>
      </c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</row>
    <row r="50" spans="1:64" ht="25.5" customHeight="1" x14ac:dyDescent="0.25">
      <c r="A50" s="7" t="s">
        <v>237</v>
      </c>
      <c r="B50" s="44" t="s">
        <v>238</v>
      </c>
      <c r="C50" s="45">
        <f t="shared" si="13"/>
        <v>0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</row>
    <row r="51" spans="1:64" ht="25.5" customHeight="1" x14ac:dyDescent="0.25">
      <c r="A51" s="7" t="s">
        <v>239</v>
      </c>
      <c r="B51" s="44" t="s">
        <v>240</v>
      </c>
      <c r="C51" s="45">
        <f t="shared" si="13"/>
        <v>30000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v>30000</v>
      </c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</row>
    <row r="52" spans="1:64" ht="25.5" customHeight="1" x14ac:dyDescent="0.25">
      <c r="A52" s="40" t="s">
        <v>96</v>
      </c>
      <c r="B52" s="41" t="s">
        <v>97</v>
      </c>
      <c r="C52" s="42">
        <f t="shared" ref="C52:I52" si="14">SUM(C53:C56)</f>
        <v>286540</v>
      </c>
      <c r="D52" s="43">
        <f t="shared" si="14"/>
        <v>184500</v>
      </c>
      <c r="E52" s="43">
        <f t="shared" si="14"/>
        <v>3510</v>
      </c>
      <c r="F52" s="43">
        <f t="shared" si="14"/>
        <v>7010</v>
      </c>
      <c r="G52" s="43">
        <f t="shared" si="14"/>
        <v>31510</v>
      </c>
      <c r="H52" s="43">
        <f t="shared" si="14"/>
        <v>16010</v>
      </c>
      <c r="I52" s="43">
        <f t="shared" si="14"/>
        <v>44000</v>
      </c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</row>
    <row r="53" spans="1:64" ht="25.5" customHeight="1" x14ac:dyDescent="0.25">
      <c r="A53" s="7" t="s">
        <v>241</v>
      </c>
      <c r="B53" s="44" t="s">
        <v>242</v>
      </c>
      <c r="C53" s="45">
        <f>SUM(D53:I53)</f>
        <v>184900</v>
      </c>
      <c r="D53" s="46">
        <v>146000</v>
      </c>
      <c r="E53" s="46">
        <v>500</v>
      </c>
      <c r="F53" s="46">
        <v>0</v>
      </c>
      <c r="G53" s="46">
        <v>24500</v>
      </c>
      <c r="H53" s="46">
        <v>11500</v>
      </c>
      <c r="I53" s="46">
        <v>2400</v>
      </c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</row>
    <row r="54" spans="1:64" ht="25.5" customHeight="1" x14ac:dyDescent="0.25">
      <c r="A54" s="7" t="s">
        <v>243</v>
      </c>
      <c r="B54" s="44" t="s">
        <v>244</v>
      </c>
      <c r="C54" s="45">
        <f t="shared" ref="C54:C56" si="15">SUM(D54:I54)</f>
        <v>70500</v>
      </c>
      <c r="D54" s="46">
        <v>34000</v>
      </c>
      <c r="E54" s="46">
        <v>3000</v>
      </c>
      <c r="F54" s="46">
        <v>0</v>
      </c>
      <c r="G54" s="46">
        <v>7000</v>
      </c>
      <c r="H54" s="46">
        <v>4500</v>
      </c>
      <c r="I54" s="46">
        <v>22000</v>
      </c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</row>
    <row r="55" spans="1:64" ht="25.5" customHeight="1" x14ac:dyDescent="0.25">
      <c r="A55" s="7" t="s">
        <v>245</v>
      </c>
      <c r="B55" s="44" t="s">
        <v>246</v>
      </c>
      <c r="C55" s="45">
        <f t="shared" si="15"/>
        <v>10000</v>
      </c>
      <c r="D55" s="46">
        <v>3000</v>
      </c>
      <c r="E55" s="46">
        <v>0</v>
      </c>
      <c r="F55" s="46">
        <v>7000</v>
      </c>
      <c r="G55" s="46">
        <v>0</v>
      </c>
      <c r="H55" s="46">
        <v>0</v>
      </c>
      <c r="I55" s="46">
        <v>0</v>
      </c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</row>
    <row r="56" spans="1:64" ht="25.5" customHeight="1" x14ac:dyDescent="0.25">
      <c r="A56" s="7" t="s">
        <v>247</v>
      </c>
      <c r="B56" s="44" t="s">
        <v>248</v>
      </c>
      <c r="C56" s="45">
        <f t="shared" si="15"/>
        <v>21140</v>
      </c>
      <c r="D56" s="46">
        <v>1500</v>
      </c>
      <c r="E56" s="46">
        <v>10</v>
      </c>
      <c r="F56" s="46">
        <v>10</v>
      </c>
      <c r="G56" s="46">
        <v>10</v>
      </c>
      <c r="H56" s="46">
        <v>10</v>
      </c>
      <c r="I56" s="46">
        <f>19000+600</f>
        <v>19600</v>
      </c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</row>
    <row r="57" spans="1:64" ht="25.5" customHeight="1" x14ac:dyDescent="0.25">
      <c r="A57" s="40" t="s">
        <v>106</v>
      </c>
      <c r="B57" s="41" t="s">
        <v>107</v>
      </c>
      <c r="C57" s="42">
        <f t="shared" ref="C57:I57" si="16">SUM(C58:C59)</f>
        <v>2960000</v>
      </c>
      <c r="D57" s="43">
        <f t="shared" si="16"/>
        <v>1355000</v>
      </c>
      <c r="E57" s="43">
        <f t="shared" si="16"/>
        <v>195000</v>
      </c>
      <c r="F57" s="43">
        <f t="shared" si="16"/>
        <v>0</v>
      </c>
      <c r="G57" s="43">
        <f t="shared" si="16"/>
        <v>1105000</v>
      </c>
      <c r="H57" s="43">
        <f t="shared" si="16"/>
        <v>296000</v>
      </c>
      <c r="I57" s="43">
        <f t="shared" si="16"/>
        <v>9000</v>
      </c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</row>
    <row r="58" spans="1:64" ht="25.5" customHeight="1" x14ac:dyDescent="0.25">
      <c r="A58" s="7" t="s">
        <v>249</v>
      </c>
      <c r="B58" s="44" t="s">
        <v>250</v>
      </c>
      <c r="C58" s="45">
        <f>SUM(D58:I58)</f>
        <v>2896000</v>
      </c>
      <c r="D58" s="46">
        <v>1350000</v>
      </c>
      <c r="E58" s="46">
        <v>194000</v>
      </c>
      <c r="F58" s="46">
        <v>0</v>
      </c>
      <c r="G58" s="46">
        <v>1100000</v>
      </c>
      <c r="H58" s="46">
        <v>246000</v>
      </c>
      <c r="I58" s="46">
        <v>6000</v>
      </c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</row>
    <row r="59" spans="1:64" ht="25.5" customHeight="1" x14ac:dyDescent="0.25">
      <c r="A59" s="7" t="s">
        <v>251</v>
      </c>
      <c r="B59" s="44" t="s">
        <v>252</v>
      </c>
      <c r="C59" s="45">
        <f>SUM(D59:I59)</f>
        <v>64000</v>
      </c>
      <c r="D59" s="46">
        <v>5000</v>
      </c>
      <c r="E59" s="46">
        <v>1000</v>
      </c>
      <c r="F59" s="46">
        <v>0</v>
      </c>
      <c r="G59" s="46">
        <v>5000</v>
      </c>
      <c r="H59" s="46">
        <v>50000</v>
      </c>
      <c r="I59" s="46">
        <v>3000</v>
      </c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</row>
    <row r="60" spans="1:64" ht="25.5" customHeight="1" x14ac:dyDescent="0.25">
      <c r="A60" s="40" t="s">
        <v>112</v>
      </c>
      <c r="B60" s="41" t="s">
        <v>113</v>
      </c>
      <c r="C60" s="42">
        <f t="shared" ref="C60:I60" si="17">C61+C62+C63+C64</f>
        <v>7550459.3400000008</v>
      </c>
      <c r="D60" s="43">
        <f t="shared" si="17"/>
        <v>0</v>
      </c>
      <c r="E60" s="43">
        <f t="shared" si="17"/>
        <v>0</v>
      </c>
      <c r="F60" s="43">
        <f t="shared" si="17"/>
        <v>7520459.3400000008</v>
      </c>
      <c r="G60" s="43">
        <f t="shared" si="17"/>
        <v>30000</v>
      </c>
      <c r="H60" s="43">
        <f t="shared" si="17"/>
        <v>0</v>
      </c>
      <c r="I60" s="43">
        <f t="shared" si="17"/>
        <v>0</v>
      </c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</row>
    <row r="61" spans="1:64" ht="25.5" customHeight="1" x14ac:dyDescent="0.25">
      <c r="A61" s="7" t="s">
        <v>253</v>
      </c>
      <c r="B61" s="44" t="s">
        <v>254</v>
      </c>
      <c r="C61" s="45">
        <f>SUM(D61:I61)</f>
        <v>0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</row>
    <row r="62" spans="1:64" ht="25.5" customHeight="1" x14ac:dyDescent="0.25">
      <c r="A62" s="7" t="s">
        <v>255</v>
      </c>
      <c r="B62" s="44" t="s">
        <v>256</v>
      </c>
      <c r="C62" s="45">
        <f>SUM(D62:I62)</f>
        <v>7520459.3400000008</v>
      </c>
      <c r="D62" s="46">
        <v>0</v>
      </c>
      <c r="E62" s="46">
        <v>0</v>
      </c>
      <c r="F62" s="46">
        <f>7347398.94+173060.4</f>
        <v>7520459.3400000008</v>
      </c>
      <c r="G62" s="46">
        <v>0</v>
      </c>
      <c r="H62" s="46">
        <v>0</v>
      </c>
      <c r="I62" s="46">
        <v>0</v>
      </c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</row>
    <row r="63" spans="1:64" ht="25.5" customHeight="1" x14ac:dyDescent="0.25">
      <c r="A63" s="7" t="s">
        <v>257</v>
      </c>
      <c r="B63" s="44" t="s">
        <v>258</v>
      </c>
      <c r="C63" s="45">
        <f t="shared" ref="C63:C64" si="18">SUM(D63:I63)</f>
        <v>30000</v>
      </c>
      <c r="D63" s="46">
        <v>0</v>
      </c>
      <c r="E63" s="46">
        <v>0</v>
      </c>
      <c r="F63" s="46">
        <v>0</v>
      </c>
      <c r="G63" s="46">
        <v>30000</v>
      </c>
      <c r="H63" s="46">
        <v>0</v>
      </c>
      <c r="I63" s="46">
        <v>0</v>
      </c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</row>
    <row r="64" spans="1:64" ht="25.5" customHeight="1" x14ac:dyDescent="0.25">
      <c r="A64" s="7" t="s">
        <v>259</v>
      </c>
      <c r="B64" s="44" t="s">
        <v>260</v>
      </c>
      <c r="C64" s="45">
        <f t="shared" si="18"/>
        <v>0</v>
      </c>
      <c r="D64" s="46">
        <v>0</v>
      </c>
      <c r="E64" s="46">
        <v>0</v>
      </c>
      <c r="F64" s="46"/>
      <c r="G64" s="46">
        <v>0</v>
      </c>
      <c r="H64" s="46">
        <v>0</v>
      </c>
      <c r="I64" s="46">
        <v>0</v>
      </c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</row>
    <row r="65" spans="1:64" ht="25.5" customHeight="1" x14ac:dyDescent="0.25">
      <c r="A65" s="40" t="s">
        <v>121</v>
      </c>
      <c r="B65" s="41" t="s">
        <v>122</v>
      </c>
      <c r="C65" s="42">
        <f t="shared" ref="C65:I65" si="19">SUM(C66:C68)</f>
        <v>155000</v>
      </c>
      <c r="D65" s="43">
        <f t="shared" si="19"/>
        <v>40000</v>
      </c>
      <c r="E65" s="43">
        <f t="shared" si="19"/>
        <v>0</v>
      </c>
      <c r="F65" s="43">
        <f t="shared" si="19"/>
        <v>30000</v>
      </c>
      <c r="G65" s="43">
        <f t="shared" si="19"/>
        <v>0</v>
      </c>
      <c r="H65" s="43">
        <f t="shared" si="19"/>
        <v>0</v>
      </c>
      <c r="I65" s="43">
        <f t="shared" si="19"/>
        <v>85000</v>
      </c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</row>
    <row r="66" spans="1:64" ht="25.5" customHeight="1" x14ac:dyDescent="0.25">
      <c r="A66" s="7" t="s">
        <v>261</v>
      </c>
      <c r="B66" s="44" t="s">
        <v>262</v>
      </c>
      <c r="C66" s="45">
        <f>SUM(D66:I66)</f>
        <v>70000</v>
      </c>
      <c r="D66" s="46">
        <v>40000</v>
      </c>
      <c r="E66" s="46">
        <v>0</v>
      </c>
      <c r="F66" s="46">
        <v>30000</v>
      </c>
      <c r="G66" s="46">
        <v>0</v>
      </c>
      <c r="H66" s="46">
        <v>0</v>
      </c>
      <c r="I66" s="46">
        <v>0</v>
      </c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25.5" customHeight="1" x14ac:dyDescent="0.25">
      <c r="A67" s="7" t="s">
        <v>263</v>
      </c>
      <c r="B67" s="44" t="s">
        <v>264</v>
      </c>
      <c r="C67" s="45">
        <f t="shared" ref="C67:C68" si="20">SUM(D67:I67)</f>
        <v>0</v>
      </c>
      <c r="D67" s="46">
        <v>0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64" ht="25.5" customHeight="1" x14ac:dyDescent="0.25">
      <c r="A68" s="7" t="s">
        <v>265</v>
      </c>
      <c r="B68" s="44" t="s">
        <v>266</v>
      </c>
      <c r="C68" s="45">
        <f t="shared" si="20"/>
        <v>85000</v>
      </c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v>85000</v>
      </c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25.5" customHeight="1" x14ac:dyDescent="0.25">
      <c r="A69" s="52"/>
      <c r="B69" s="4" t="s">
        <v>129</v>
      </c>
      <c r="C69" s="10">
        <f>C23+C26+C43+C47+C52+C57+C60+C65</f>
        <v>18359453</v>
      </c>
      <c r="D69" s="10">
        <f>D23+D26+D43+D4+D47+D52+D57+D60+D65</f>
        <v>5276153.66</v>
      </c>
      <c r="E69" s="10">
        <f>E23+E26+E43+E4+E47+E52+E57+E60+E65</f>
        <v>1151710</v>
      </c>
      <c r="F69" s="10">
        <f>F23+F26+F43+F47+F52+F57+F60+F65</f>
        <v>7657669.3400000008</v>
      </c>
      <c r="G69" s="10">
        <f>G23+G26+G43+G4+G47+G52+G57+G60+G65</f>
        <v>1898510</v>
      </c>
      <c r="H69" s="10">
        <f>H23+H26+H43+H4+H47+H52+H57+H60+H65</f>
        <v>571510</v>
      </c>
      <c r="I69" s="10">
        <f>I23+I26+I43+I4+I47+I52+I57+I60+I65</f>
        <v>1803900</v>
      </c>
      <c r="J69" s="9">
        <f>SUM(D69:I69)</f>
        <v>18359453</v>
      </c>
      <c r="K69" s="54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64" ht="9" customHeight="1" x14ac:dyDescent="0.25">
      <c r="A70" s="55"/>
      <c r="B70" s="56"/>
      <c r="C70" s="57"/>
      <c r="D70" s="57"/>
      <c r="E70" s="57"/>
      <c r="F70" s="57"/>
      <c r="G70" s="57"/>
      <c r="H70" s="57"/>
      <c r="I70" s="57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64" ht="25.5" customHeight="1" x14ac:dyDescent="0.25">
      <c r="A71" s="52"/>
      <c r="B71" s="4" t="s">
        <v>130</v>
      </c>
      <c r="C71" s="10">
        <f>C20-C69</f>
        <v>515000</v>
      </c>
      <c r="D71" s="10">
        <f>D20-D69</f>
        <v>260000</v>
      </c>
      <c r="E71" s="10">
        <f t="shared" ref="E71:I71" si="21">E20-E69</f>
        <v>10000</v>
      </c>
      <c r="F71" s="10">
        <f t="shared" si="21"/>
        <v>25499.999999999069</v>
      </c>
      <c r="G71" s="10">
        <f t="shared" si="21"/>
        <v>70000</v>
      </c>
      <c r="H71" s="10">
        <f t="shared" si="21"/>
        <v>30000</v>
      </c>
      <c r="I71" s="10">
        <f t="shared" si="21"/>
        <v>119500</v>
      </c>
      <c r="J71" s="9">
        <f>SUM(D71:I71)</f>
        <v>514999.99999999907</v>
      </c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64" ht="9" customHeight="1" x14ac:dyDescent="0.25">
      <c r="A72" s="55"/>
      <c r="B72" s="56"/>
      <c r="C72" s="57"/>
      <c r="D72" s="57"/>
      <c r="E72" s="57"/>
      <c r="F72" s="57"/>
      <c r="G72" s="57"/>
      <c r="H72" s="57"/>
      <c r="I72" s="57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</row>
    <row r="73" spans="1:64" ht="25.5" customHeight="1" x14ac:dyDescent="0.25">
      <c r="A73" s="4" t="s">
        <v>131</v>
      </c>
      <c r="B73" s="4" t="s">
        <v>132</v>
      </c>
      <c r="C73" s="10">
        <f t="shared" ref="C73:H73" si="22">C74-C76</f>
        <v>-15000</v>
      </c>
      <c r="D73" s="10">
        <f t="shared" si="22"/>
        <v>2000</v>
      </c>
      <c r="E73" s="10">
        <f t="shared" si="22"/>
        <v>0</v>
      </c>
      <c r="F73" s="10">
        <f t="shared" si="22"/>
        <v>2500</v>
      </c>
      <c r="G73" s="10">
        <f t="shared" si="22"/>
        <v>0</v>
      </c>
      <c r="H73" s="10">
        <f t="shared" si="22"/>
        <v>0</v>
      </c>
      <c r="I73" s="10">
        <f>I74-I76</f>
        <v>-19500</v>
      </c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64" ht="25.5" customHeight="1" x14ac:dyDescent="0.25">
      <c r="A74" s="40" t="s">
        <v>133</v>
      </c>
      <c r="B74" s="41" t="s">
        <v>134</v>
      </c>
      <c r="C74" s="42">
        <f t="shared" ref="C74:I74" si="23">SUM(C75)</f>
        <v>5000</v>
      </c>
      <c r="D74" s="43">
        <f t="shared" si="23"/>
        <v>2000</v>
      </c>
      <c r="E74" s="43">
        <f t="shared" si="23"/>
        <v>0</v>
      </c>
      <c r="F74" s="43">
        <f t="shared" si="23"/>
        <v>2500</v>
      </c>
      <c r="G74" s="43">
        <f t="shared" si="23"/>
        <v>0</v>
      </c>
      <c r="H74" s="43">
        <f t="shared" si="23"/>
        <v>0</v>
      </c>
      <c r="I74" s="43">
        <f t="shared" si="23"/>
        <v>500</v>
      </c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64" ht="25.5" customHeight="1" x14ac:dyDescent="0.25">
      <c r="A75" s="7" t="s">
        <v>267</v>
      </c>
      <c r="B75" s="44" t="s">
        <v>268</v>
      </c>
      <c r="C75" s="45">
        <f>SUM(D75:I75)</f>
        <v>5000</v>
      </c>
      <c r="D75" s="46">
        <v>2000</v>
      </c>
      <c r="E75" s="46">
        <v>0</v>
      </c>
      <c r="F75" s="46">
        <v>2500</v>
      </c>
      <c r="G75" s="46">
        <v>0</v>
      </c>
      <c r="H75" s="46">
        <v>0</v>
      </c>
      <c r="I75" s="46">
        <v>500</v>
      </c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64" ht="25.5" customHeight="1" x14ac:dyDescent="0.25">
      <c r="A76" s="40" t="s">
        <v>137</v>
      </c>
      <c r="B76" s="41" t="s">
        <v>138</v>
      </c>
      <c r="C76" s="42">
        <f t="shared" ref="C76:I76" si="24">SUM(C77:C79)</f>
        <v>20000</v>
      </c>
      <c r="D76" s="43">
        <f t="shared" si="24"/>
        <v>0</v>
      </c>
      <c r="E76" s="43">
        <f t="shared" si="24"/>
        <v>0</v>
      </c>
      <c r="F76" s="43">
        <f t="shared" si="24"/>
        <v>0</v>
      </c>
      <c r="G76" s="43">
        <f t="shared" si="24"/>
        <v>0</v>
      </c>
      <c r="H76" s="43">
        <f t="shared" si="24"/>
        <v>0</v>
      </c>
      <c r="I76" s="43">
        <f t="shared" si="24"/>
        <v>20000</v>
      </c>
    </row>
    <row r="77" spans="1:64" ht="25.5" customHeight="1" x14ac:dyDescent="0.25">
      <c r="A77" s="7" t="s">
        <v>269</v>
      </c>
      <c r="B77" s="44" t="s">
        <v>270</v>
      </c>
      <c r="C77" s="45">
        <f>SUM(D77:I77)</f>
        <v>0</v>
      </c>
      <c r="D77" s="46">
        <v>0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</row>
    <row r="78" spans="1:64" ht="25.5" customHeight="1" x14ac:dyDescent="0.25">
      <c r="A78" s="7" t="s">
        <v>271</v>
      </c>
      <c r="B78" s="44" t="s">
        <v>272</v>
      </c>
      <c r="C78" s="45">
        <f t="shared" ref="C78:C79" si="25">SUM(D78:I78)</f>
        <v>0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</row>
    <row r="79" spans="1:64" ht="25.5" customHeight="1" x14ac:dyDescent="0.25">
      <c r="A79" s="7" t="s">
        <v>273</v>
      </c>
      <c r="B79" s="44" t="s">
        <v>274</v>
      </c>
      <c r="C79" s="45">
        <f t="shared" si="25"/>
        <v>20000</v>
      </c>
      <c r="D79" s="46">
        <v>0</v>
      </c>
      <c r="E79" s="46">
        <v>0</v>
      </c>
      <c r="F79" s="46">
        <v>0</v>
      </c>
      <c r="G79" s="46">
        <v>0</v>
      </c>
      <c r="H79" s="46">
        <v>0</v>
      </c>
      <c r="I79" s="46">
        <v>20000</v>
      </c>
    </row>
    <row r="80" spans="1:64" ht="25.5" customHeight="1" x14ac:dyDescent="0.25">
      <c r="A80" s="4" t="s">
        <v>145</v>
      </c>
      <c r="B80" s="4" t="s">
        <v>146</v>
      </c>
      <c r="C80" s="10">
        <f t="shared" ref="C80:I80" si="26">C82-C83</f>
        <v>0</v>
      </c>
      <c r="D80" s="10">
        <f t="shared" si="26"/>
        <v>0</v>
      </c>
      <c r="E80" s="10">
        <f t="shared" si="26"/>
        <v>0</v>
      </c>
      <c r="F80" s="10">
        <f t="shared" si="26"/>
        <v>0</v>
      </c>
      <c r="G80" s="10">
        <f t="shared" si="26"/>
        <v>0</v>
      </c>
      <c r="H80" s="10">
        <f t="shared" si="26"/>
        <v>0</v>
      </c>
      <c r="I80" s="10">
        <f t="shared" si="26"/>
        <v>0</v>
      </c>
    </row>
    <row r="81" spans="1:10" ht="25.5" customHeight="1" x14ac:dyDescent="0.25">
      <c r="A81" s="7" t="s">
        <v>147</v>
      </c>
      <c r="B81" s="44" t="s">
        <v>148</v>
      </c>
      <c r="C81" s="45">
        <f t="shared" ref="C81:I81" si="27">C82-C83</f>
        <v>0</v>
      </c>
      <c r="D81" s="46">
        <f t="shared" si="27"/>
        <v>0</v>
      </c>
      <c r="E81" s="46">
        <f t="shared" si="27"/>
        <v>0</v>
      </c>
      <c r="F81" s="46">
        <f t="shared" si="27"/>
        <v>0</v>
      </c>
      <c r="G81" s="46">
        <f t="shared" si="27"/>
        <v>0</v>
      </c>
      <c r="H81" s="46">
        <f t="shared" si="27"/>
        <v>0</v>
      </c>
      <c r="I81" s="46">
        <f t="shared" si="27"/>
        <v>0</v>
      </c>
    </row>
    <row r="82" spans="1:10" ht="25.5" customHeight="1" x14ac:dyDescent="0.25">
      <c r="A82" s="7" t="s">
        <v>275</v>
      </c>
      <c r="B82" s="44" t="s">
        <v>150</v>
      </c>
      <c r="C82" s="45"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</row>
    <row r="83" spans="1:10" ht="25.5" customHeight="1" x14ac:dyDescent="0.25">
      <c r="A83" s="7" t="s">
        <v>276</v>
      </c>
      <c r="B83" s="44" t="s">
        <v>152</v>
      </c>
      <c r="C83" s="45">
        <v>0</v>
      </c>
      <c r="D83" s="46">
        <v>0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</row>
    <row r="84" spans="1:10" ht="25.5" customHeight="1" x14ac:dyDescent="0.25">
      <c r="A84" s="4"/>
      <c r="B84" s="4" t="s">
        <v>153</v>
      </c>
      <c r="C84" s="10">
        <f>C71+C73+C80</f>
        <v>500000</v>
      </c>
      <c r="D84" s="10">
        <f>D71+D73+D80</f>
        <v>262000</v>
      </c>
      <c r="E84" s="10">
        <f t="shared" ref="E84:H84" si="28">E71+E73+E80</f>
        <v>10000</v>
      </c>
      <c r="F84" s="10">
        <f t="shared" si="28"/>
        <v>27999.999999999069</v>
      </c>
      <c r="G84" s="10">
        <f t="shared" si="28"/>
        <v>70000</v>
      </c>
      <c r="H84" s="10">
        <f t="shared" si="28"/>
        <v>30000</v>
      </c>
      <c r="I84" s="10">
        <f>I71+I73+I80</f>
        <v>100000</v>
      </c>
      <c r="J84" s="9">
        <f>SUM(D84:I84)</f>
        <v>499999.99999999907</v>
      </c>
    </row>
    <row r="85" spans="1:10" ht="9" customHeight="1" x14ac:dyDescent="0.25">
      <c r="A85" s="56"/>
      <c r="B85" s="56"/>
      <c r="C85" s="57"/>
      <c r="D85" s="57"/>
      <c r="E85" s="57"/>
      <c r="F85" s="57"/>
      <c r="G85" s="57"/>
      <c r="H85" s="57"/>
      <c r="I85" s="57"/>
    </row>
    <row r="86" spans="1:10" ht="25.5" customHeight="1" x14ac:dyDescent="0.25">
      <c r="A86" s="2" t="s">
        <v>154</v>
      </c>
      <c r="B86" s="4" t="s">
        <v>155</v>
      </c>
      <c r="C86" s="10">
        <f>SUM(D86:I86)</f>
        <v>500000</v>
      </c>
      <c r="D86" s="10">
        <v>262000</v>
      </c>
      <c r="E86" s="10">
        <v>10000</v>
      </c>
      <c r="F86" s="10">
        <v>28000</v>
      </c>
      <c r="G86" s="10">
        <v>70000</v>
      </c>
      <c r="H86" s="10">
        <v>30000</v>
      </c>
      <c r="I86" s="10">
        <v>100000</v>
      </c>
      <c r="J86" s="9">
        <f>SUM(D86:I86)</f>
        <v>500000</v>
      </c>
    </row>
    <row r="87" spans="1:10" ht="9" customHeight="1" x14ac:dyDescent="0.25">
      <c r="A87" s="59"/>
      <c r="B87" s="56"/>
      <c r="C87" s="57"/>
      <c r="D87" s="57"/>
      <c r="E87" s="57"/>
      <c r="F87" s="57">
        <v>28</v>
      </c>
      <c r="G87" s="57"/>
      <c r="H87" s="57"/>
      <c r="I87" s="57"/>
    </row>
    <row r="88" spans="1:10" ht="25.5" customHeight="1" x14ac:dyDescent="0.25">
      <c r="A88" s="4"/>
      <c r="B88" s="4" t="s">
        <v>156</v>
      </c>
      <c r="C88" s="10">
        <f>C84-C86</f>
        <v>0</v>
      </c>
      <c r="D88" s="10">
        <f>D84-D86</f>
        <v>0</v>
      </c>
      <c r="E88" s="10">
        <f t="shared" ref="E88:I88" si="29">E84-E86</f>
        <v>0</v>
      </c>
      <c r="F88" s="10">
        <f t="shared" si="29"/>
        <v>-9.3132257461547852E-10</v>
      </c>
      <c r="G88" s="10">
        <f t="shared" si="29"/>
        <v>0</v>
      </c>
      <c r="H88" s="10">
        <f t="shared" si="29"/>
        <v>0</v>
      </c>
      <c r="I88" s="10">
        <f t="shared" si="29"/>
        <v>0</v>
      </c>
      <c r="J88" s="9">
        <f>SUM(D88:I88)</f>
        <v>-9.3132257461547852E-10</v>
      </c>
    </row>
    <row r="92" spans="1:10" x14ac:dyDescent="0.25">
      <c r="D92" s="9"/>
    </row>
    <row r="93" spans="1:10" x14ac:dyDescent="0.25">
      <c r="C93" t="s">
        <v>292</v>
      </c>
      <c r="D93" s="9">
        <v>-1490153.6600000001</v>
      </c>
      <c r="E93" s="9">
        <v>-932710</v>
      </c>
      <c r="F93" s="9">
        <v>-4949169.34</v>
      </c>
      <c r="G93" s="9">
        <v>-855510</v>
      </c>
      <c r="H93" s="9">
        <v>-181343</v>
      </c>
      <c r="I93" s="9">
        <v>-1906400</v>
      </c>
    </row>
  </sheetData>
  <mergeCells count="1">
    <mergeCell ref="A1:I1"/>
  </mergeCells>
  <pageMargins left="0.47244094488188981" right="0.23622047244094491" top="0.27559055118110237" bottom="0.31496062992125984" header="0.15748031496062992" footer="0.19685039370078741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93"/>
  <sheetViews>
    <sheetView tabSelected="1" zoomScaleNormal="100" workbookViewId="0">
      <selection activeCell="F12" sqref="F12"/>
    </sheetView>
  </sheetViews>
  <sheetFormatPr defaultColWidth="12.5703125" defaultRowHeight="15" x14ac:dyDescent="0.25"/>
  <cols>
    <col min="1" max="1" width="8.28515625" style="32" bestFit="1" customWidth="1"/>
    <col min="2" max="2" width="74.42578125" customWidth="1"/>
    <col min="3" max="9" width="18.5703125" customWidth="1"/>
    <col min="10" max="10" width="14.42578125" bestFit="1" customWidth="1"/>
    <col min="11" max="11" width="13.7109375" bestFit="1" customWidth="1"/>
    <col min="12" max="64" width="8.5703125" customWidth="1"/>
  </cols>
  <sheetData>
    <row r="1" spans="1:64" ht="30" customHeight="1" x14ac:dyDescent="0.35">
      <c r="A1" s="65" t="s">
        <v>279</v>
      </c>
      <c r="B1" s="65"/>
      <c r="C1" s="65"/>
      <c r="D1" s="65"/>
      <c r="E1" s="65"/>
      <c r="F1" s="65"/>
      <c r="G1" s="65"/>
      <c r="H1" s="65"/>
      <c r="I1" s="65"/>
    </row>
    <row r="2" spans="1:64" s="38" customFormat="1" ht="75.75" customHeight="1" x14ac:dyDescent="0.3">
      <c r="A2" s="34"/>
      <c r="B2" s="35"/>
      <c r="C2" s="36" t="s">
        <v>159</v>
      </c>
      <c r="D2" s="37" t="s">
        <v>160</v>
      </c>
      <c r="E2" s="37" t="s">
        <v>161</v>
      </c>
      <c r="F2" s="37" t="s">
        <v>162</v>
      </c>
      <c r="G2" s="37" t="s">
        <v>163</v>
      </c>
      <c r="H2" s="37" t="s">
        <v>164</v>
      </c>
      <c r="I2" s="37" t="s">
        <v>165</v>
      </c>
    </row>
    <row r="3" spans="1:64" ht="25.5" customHeight="1" x14ac:dyDescent="0.25">
      <c r="A3" s="2" t="s">
        <v>1</v>
      </c>
      <c r="B3" s="4" t="s">
        <v>2</v>
      </c>
      <c r="C3" s="10"/>
      <c r="D3" s="10"/>
      <c r="E3" s="10"/>
      <c r="F3" s="10"/>
      <c r="G3" s="10"/>
      <c r="H3" s="10"/>
      <c r="I3" s="10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64" ht="25.5" customHeight="1" x14ac:dyDescent="0.25">
      <c r="A4" s="40" t="s">
        <v>3</v>
      </c>
      <c r="B4" s="41" t="s">
        <v>4</v>
      </c>
      <c r="C4" s="42">
        <f t="shared" ref="C4:I4" si="0">SUM(C5)</f>
        <v>2500000</v>
      </c>
      <c r="D4" s="43">
        <f t="shared" si="0"/>
        <v>0</v>
      </c>
      <c r="E4" s="43">
        <f t="shared" si="0"/>
        <v>0</v>
      </c>
      <c r="F4" s="43">
        <f t="shared" si="0"/>
        <v>2500000</v>
      </c>
      <c r="G4" s="43">
        <f t="shared" si="0"/>
        <v>0</v>
      </c>
      <c r="H4" s="43">
        <f t="shared" si="0"/>
        <v>0</v>
      </c>
      <c r="I4" s="43">
        <f t="shared" si="0"/>
        <v>0</v>
      </c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</row>
    <row r="5" spans="1:64" ht="25.5" customHeight="1" x14ac:dyDescent="0.25">
      <c r="A5" s="7" t="s">
        <v>166</v>
      </c>
      <c r="B5" s="44" t="s">
        <v>167</v>
      </c>
      <c r="C5" s="45">
        <f>SUM(D5:I5)</f>
        <v>2500000</v>
      </c>
      <c r="D5" s="46">
        <v>0</v>
      </c>
      <c r="E5" s="46">
        <v>0</v>
      </c>
      <c r="F5" s="46">
        <v>2500000</v>
      </c>
      <c r="G5" s="46">
        <v>0</v>
      </c>
      <c r="H5" s="46">
        <v>0</v>
      </c>
      <c r="I5" s="46">
        <v>0</v>
      </c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</row>
    <row r="6" spans="1:64" ht="25.5" customHeight="1" x14ac:dyDescent="0.25">
      <c r="A6" s="40" t="s">
        <v>7</v>
      </c>
      <c r="B6" s="41" t="s">
        <v>8</v>
      </c>
      <c r="C6" s="42">
        <f t="shared" ref="C6:I6" si="1">SUM(C7:C10)</f>
        <v>2703000</v>
      </c>
      <c r="D6" s="43">
        <f t="shared" si="1"/>
        <v>2701500</v>
      </c>
      <c r="E6" s="43">
        <f t="shared" si="1"/>
        <v>0</v>
      </c>
      <c r="F6" s="43">
        <f t="shared" si="1"/>
        <v>0</v>
      </c>
      <c r="G6" s="43">
        <f t="shared" si="1"/>
        <v>1500</v>
      </c>
      <c r="H6" s="43">
        <f t="shared" si="1"/>
        <v>0</v>
      </c>
      <c r="I6" s="43">
        <f t="shared" si="1"/>
        <v>0</v>
      </c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</row>
    <row r="7" spans="1:64" ht="25.5" customHeight="1" x14ac:dyDescent="0.25">
      <c r="A7" s="7" t="s">
        <v>168</v>
      </c>
      <c r="B7" s="44" t="s">
        <v>169</v>
      </c>
      <c r="C7" s="45">
        <f>SUM(D7:I7)</f>
        <v>3000</v>
      </c>
      <c r="D7" s="46">
        <v>1500</v>
      </c>
      <c r="E7" s="46">
        <v>0</v>
      </c>
      <c r="F7" s="46">
        <v>0</v>
      </c>
      <c r="G7" s="46">
        <v>1500</v>
      </c>
      <c r="H7" s="46">
        <v>0</v>
      </c>
      <c r="I7" s="46">
        <v>0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</row>
    <row r="8" spans="1:64" ht="25.5" customHeight="1" x14ac:dyDescent="0.25">
      <c r="A8" s="7" t="s">
        <v>170</v>
      </c>
      <c r="B8" s="44" t="s">
        <v>171</v>
      </c>
      <c r="C8" s="45">
        <f>SUM(D8:I8)</f>
        <v>2700000</v>
      </c>
      <c r="D8" s="46">
        <v>2700000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</row>
    <row r="9" spans="1:64" ht="25.5" customHeight="1" x14ac:dyDescent="0.25">
      <c r="A9" s="7" t="s">
        <v>172</v>
      </c>
      <c r="B9" s="44" t="s">
        <v>173</v>
      </c>
      <c r="C9" s="45">
        <f>SUM(D9:I9)</f>
        <v>0</v>
      </c>
      <c r="D9" s="46">
        <v>0</v>
      </c>
      <c r="E9" s="46">
        <v>0</v>
      </c>
      <c r="F9" s="46">
        <v>0</v>
      </c>
      <c r="G9" s="46"/>
      <c r="H9" s="46">
        <v>0</v>
      </c>
      <c r="I9" s="46">
        <v>0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</row>
    <row r="10" spans="1:64" ht="25.5" customHeight="1" x14ac:dyDescent="0.25">
      <c r="A10" s="7" t="s">
        <v>174</v>
      </c>
      <c r="B10" s="44" t="s">
        <v>175</v>
      </c>
      <c r="C10" s="45">
        <f>SUM(D10:I10)</f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</row>
    <row r="11" spans="1:64" ht="25.5" customHeight="1" x14ac:dyDescent="0.25">
      <c r="A11" s="40" t="s">
        <v>17</v>
      </c>
      <c r="B11" s="41" t="s">
        <v>18</v>
      </c>
      <c r="C11" s="42">
        <f t="shared" ref="C11:I11" si="2">C12+C13+C14</f>
        <v>13224886</v>
      </c>
      <c r="D11" s="43">
        <f t="shared" si="2"/>
        <v>2731353.66</v>
      </c>
      <c r="E11" s="43">
        <f t="shared" si="2"/>
        <v>1147710</v>
      </c>
      <c r="F11" s="43">
        <f t="shared" si="2"/>
        <v>4961402.34</v>
      </c>
      <c r="G11" s="43">
        <f t="shared" si="2"/>
        <v>1943510</v>
      </c>
      <c r="H11" s="43">
        <f t="shared" si="2"/>
        <v>541510</v>
      </c>
      <c r="I11" s="43">
        <f t="shared" si="2"/>
        <v>1899400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</row>
    <row r="12" spans="1:64" s="50" customFormat="1" ht="25.5" customHeight="1" x14ac:dyDescent="0.25">
      <c r="A12" s="21" t="s">
        <v>176</v>
      </c>
      <c r="B12" s="47" t="s">
        <v>177</v>
      </c>
      <c r="C12" s="46">
        <v>10264886</v>
      </c>
      <c r="D12" s="46">
        <v>1376353.66</v>
      </c>
      <c r="E12" s="46">
        <v>952710</v>
      </c>
      <c r="F12" s="46">
        <v>4961402.34</v>
      </c>
      <c r="G12" s="46">
        <v>838510</v>
      </c>
      <c r="H12" s="46">
        <v>245510</v>
      </c>
      <c r="I12" s="46">
        <v>1890400</v>
      </c>
      <c r="J12" s="49"/>
      <c r="K12" s="53">
        <v>10264886</v>
      </c>
      <c r="L12" s="53" t="s">
        <v>283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25.5" customHeight="1" x14ac:dyDescent="0.25">
      <c r="A13" s="7" t="s">
        <v>178</v>
      </c>
      <c r="B13" s="44" t="s">
        <v>179</v>
      </c>
      <c r="C13" s="45">
        <f>SUM(D13:I13)</f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39"/>
      <c r="K13" s="61" t="s">
        <v>287</v>
      </c>
      <c r="L13" s="54" t="s">
        <v>284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</row>
    <row r="14" spans="1:64" s="50" customFormat="1" ht="25.5" customHeight="1" x14ac:dyDescent="0.25">
      <c r="A14" s="21" t="s">
        <v>180</v>
      </c>
      <c r="B14" s="47" t="s">
        <v>181</v>
      </c>
      <c r="C14" s="48">
        <f>SUM(D14:I14)</f>
        <v>2960000</v>
      </c>
      <c r="D14" s="46">
        <f>D57</f>
        <v>1355000</v>
      </c>
      <c r="E14" s="46">
        <f t="shared" ref="E14:I14" si="3">E57</f>
        <v>195000</v>
      </c>
      <c r="F14" s="46">
        <f t="shared" si="3"/>
        <v>0</v>
      </c>
      <c r="G14" s="46">
        <f t="shared" si="3"/>
        <v>1105000</v>
      </c>
      <c r="H14" s="46">
        <f t="shared" si="3"/>
        <v>296000</v>
      </c>
      <c r="I14" s="46">
        <f t="shared" si="3"/>
        <v>9000</v>
      </c>
      <c r="J14" s="49"/>
      <c r="K14" s="53">
        <f>SUM(K12:K13)</f>
        <v>10264886</v>
      </c>
      <c r="L14" s="53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64" ht="25.5" customHeight="1" x14ac:dyDescent="0.25">
      <c r="A15" s="40" t="s">
        <v>25</v>
      </c>
      <c r="B15" s="41" t="s">
        <v>26</v>
      </c>
      <c r="C15" s="42">
        <f t="shared" ref="C15:I15" si="4">SUM(C16:C19)</f>
        <v>379000</v>
      </c>
      <c r="D15" s="43">
        <f t="shared" si="4"/>
        <v>39500</v>
      </c>
      <c r="E15" s="43">
        <f t="shared" si="4"/>
        <v>34000</v>
      </c>
      <c r="F15" s="43">
        <f t="shared" si="4"/>
        <v>234000</v>
      </c>
      <c r="G15" s="43">
        <f t="shared" si="4"/>
        <v>6500</v>
      </c>
      <c r="H15" s="43">
        <f t="shared" si="4"/>
        <v>60000</v>
      </c>
      <c r="I15" s="43">
        <f t="shared" si="4"/>
        <v>5000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</row>
    <row r="16" spans="1:64" ht="25.5" customHeight="1" x14ac:dyDescent="0.25">
      <c r="A16" s="7" t="s">
        <v>182</v>
      </c>
      <c r="B16" s="44" t="s">
        <v>183</v>
      </c>
      <c r="C16" s="45">
        <f>SUM(D16:I16)</f>
        <v>5000</v>
      </c>
      <c r="D16" s="46">
        <v>2500</v>
      </c>
      <c r="E16" s="46">
        <v>0</v>
      </c>
      <c r="F16" s="46">
        <v>0</v>
      </c>
      <c r="G16" s="46">
        <v>2500</v>
      </c>
      <c r="H16" s="46">
        <v>0</v>
      </c>
      <c r="I16" s="46">
        <v>0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64" ht="30" x14ac:dyDescent="0.25">
      <c r="A17" s="7" t="s">
        <v>184</v>
      </c>
      <c r="B17" s="27" t="s">
        <v>185</v>
      </c>
      <c r="C17" s="45">
        <f>SUM(D17:I17)</f>
        <v>3000</v>
      </c>
      <c r="D17" s="46">
        <v>0</v>
      </c>
      <c r="E17" s="46">
        <v>0</v>
      </c>
      <c r="F17" s="46">
        <v>3000</v>
      </c>
      <c r="G17" s="46">
        <v>0</v>
      </c>
      <c r="H17" s="46">
        <v>0</v>
      </c>
      <c r="I17" s="46">
        <v>0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64" ht="25.5" customHeight="1" x14ac:dyDescent="0.25">
      <c r="A18" s="7" t="s">
        <v>186</v>
      </c>
      <c r="B18" s="51" t="s">
        <v>187</v>
      </c>
      <c r="C18" s="45">
        <f>SUM(D18:I18)</f>
        <v>244000</v>
      </c>
      <c r="D18" s="46">
        <v>12000</v>
      </c>
      <c r="E18" s="46">
        <v>2000</v>
      </c>
      <c r="F18" s="46">
        <v>230000</v>
      </c>
      <c r="G18" s="46">
        <v>0</v>
      </c>
      <c r="H18" s="46">
        <v>0</v>
      </c>
      <c r="I18" s="46">
        <v>0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</row>
    <row r="19" spans="1:64" ht="25.5" customHeight="1" x14ac:dyDescent="0.25">
      <c r="A19" s="7" t="s">
        <v>188</v>
      </c>
      <c r="B19" s="44" t="s">
        <v>189</v>
      </c>
      <c r="C19" s="45">
        <f>SUM(D19:I19)</f>
        <v>127000</v>
      </c>
      <c r="D19" s="46">
        <v>25000</v>
      </c>
      <c r="E19" s="46">
        <v>32000</v>
      </c>
      <c r="F19" s="46">
        <v>1000</v>
      </c>
      <c r="G19" s="46">
        <v>4000</v>
      </c>
      <c r="H19" s="46">
        <v>60000</v>
      </c>
      <c r="I19" s="46">
        <v>5000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</row>
    <row r="20" spans="1:64" ht="25.5" customHeight="1" x14ac:dyDescent="0.25">
      <c r="A20" s="52"/>
      <c r="B20" s="4" t="s">
        <v>35</v>
      </c>
      <c r="C20" s="10">
        <f>C4+C6+C11+C15</f>
        <v>18806886</v>
      </c>
      <c r="D20" s="10">
        <f t="shared" ref="D20:I20" si="5">D4+D6+D11+D15</f>
        <v>5472353.6600000001</v>
      </c>
      <c r="E20" s="10">
        <f t="shared" si="5"/>
        <v>1181710</v>
      </c>
      <c r="F20" s="10">
        <f t="shared" si="5"/>
        <v>7695402.3399999999</v>
      </c>
      <c r="G20" s="10">
        <f t="shared" si="5"/>
        <v>1951510</v>
      </c>
      <c r="H20" s="10">
        <f t="shared" si="5"/>
        <v>601510</v>
      </c>
      <c r="I20" s="10">
        <f t="shared" si="5"/>
        <v>1904400</v>
      </c>
      <c r="J20" s="53">
        <f>SUM(D20:I20)</f>
        <v>18806886</v>
      </c>
      <c r="K20" s="54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</row>
    <row r="21" spans="1:64" ht="25.5" customHeight="1" x14ac:dyDescent="0.25">
      <c r="A21" s="55"/>
      <c r="B21" s="56"/>
      <c r="C21" s="57"/>
      <c r="D21" s="57"/>
      <c r="E21" s="57"/>
      <c r="F21" s="57"/>
      <c r="G21" s="57"/>
      <c r="H21" s="57"/>
      <c r="I21" s="57"/>
      <c r="J21" s="4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</row>
    <row r="22" spans="1:64" ht="25.5" customHeight="1" x14ac:dyDescent="0.25">
      <c r="A22" s="2" t="s">
        <v>36</v>
      </c>
      <c r="B22" s="4" t="s">
        <v>37</v>
      </c>
      <c r="C22" s="58"/>
      <c r="D22" s="58"/>
      <c r="E22" s="58"/>
      <c r="F22" s="58"/>
      <c r="G22" s="58"/>
      <c r="H22" s="58"/>
      <c r="I22" s="58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</row>
    <row r="23" spans="1:64" ht="25.5" customHeight="1" x14ac:dyDescent="0.25">
      <c r="A23" s="40" t="s">
        <v>38</v>
      </c>
      <c r="B23" s="40" t="s">
        <v>39</v>
      </c>
      <c r="C23" s="42">
        <f t="shared" ref="C23:I23" si="6">SUM(C24:C25)</f>
        <v>84500</v>
      </c>
      <c r="D23" s="43">
        <f t="shared" si="6"/>
        <v>47500</v>
      </c>
      <c r="E23" s="43">
        <f t="shared" si="6"/>
        <v>5000</v>
      </c>
      <c r="F23" s="43">
        <f t="shared" si="6"/>
        <v>2000</v>
      </c>
      <c r="G23" s="43">
        <f t="shared" si="6"/>
        <v>21000</v>
      </c>
      <c r="H23" s="43">
        <f t="shared" si="6"/>
        <v>4000</v>
      </c>
      <c r="I23" s="43">
        <f t="shared" si="6"/>
        <v>5000</v>
      </c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</row>
    <row r="24" spans="1:64" ht="25.5" customHeight="1" x14ac:dyDescent="0.25">
      <c r="A24" s="7" t="s">
        <v>190</v>
      </c>
      <c r="B24" s="44" t="s">
        <v>191</v>
      </c>
      <c r="C24" s="45">
        <f>SUM(D24:I24)</f>
        <v>4500</v>
      </c>
      <c r="D24" s="46">
        <v>1500</v>
      </c>
      <c r="E24" s="46">
        <v>0</v>
      </c>
      <c r="F24" s="46">
        <v>0</v>
      </c>
      <c r="G24" s="46">
        <v>0</v>
      </c>
      <c r="H24" s="46">
        <v>0</v>
      </c>
      <c r="I24" s="46">
        <v>3000</v>
      </c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</row>
    <row r="25" spans="1:64" ht="25.5" customHeight="1" x14ac:dyDescent="0.25">
      <c r="A25" s="7" t="s">
        <v>192</v>
      </c>
      <c r="B25" s="44" t="s">
        <v>193</v>
      </c>
      <c r="C25" s="45">
        <f>SUM(D25:I25)</f>
        <v>80000</v>
      </c>
      <c r="D25" s="46">
        <v>46000</v>
      </c>
      <c r="E25" s="46">
        <v>5000</v>
      </c>
      <c r="F25" s="46">
        <v>2000</v>
      </c>
      <c r="G25" s="46">
        <v>21000</v>
      </c>
      <c r="H25" s="46">
        <v>4000</v>
      </c>
      <c r="I25" s="46">
        <v>2000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</row>
    <row r="26" spans="1:64" ht="25.5" customHeight="1" x14ac:dyDescent="0.25">
      <c r="A26" s="40" t="s">
        <v>44</v>
      </c>
      <c r="B26" s="41" t="s">
        <v>45</v>
      </c>
      <c r="C26" s="42">
        <f>SUM(C27:C42)</f>
        <v>5766053.6600000001</v>
      </c>
      <c r="D26" s="43">
        <f t="shared" ref="D26" si="7">SUM(D27:D42)</f>
        <v>3557253.66</v>
      </c>
      <c r="E26" s="43">
        <f>SUM(E27:E42)</f>
        <v>968200</v>
      </c>
      <c r="F26" s="43">
        <f t="shared" ref="F26:I26" si="8">SUM(F27:F42)</f>
        <v>98200</v>
      </c>
      <c r="G26" s="43">
        <f t="shared" si="8"/>
        <v>694000</v>
      </c>
      <c r="H26" s="43">
        <f t="shared" si="8"/>
        <v>255500</v>
      </c>
      <c r="I26" s="43">
        <f t="shared" si="8"/>
        <v>192900</v>
      </c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64" ht="25.5" customHeight="1" x14ac:dyDescent="0.25">
      <c r="A27" s="7" t="s">
        <v>194</v>
      </c>
      <c r="B27" s="44" t="s">
        <v>195</v>
      </c>
      <c r="C27" s="45">
        <f t="shared" ref="C27:C42" si="9">SUM(D27:I27)</f>
        <v>62000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62000</v>
      </c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64" ht="25.5" customHeight="1" x14ac:dyDescent="0.25">
      <c r="A28" s="7" t="s">
        <v>196</v>
      </c>
      <c r="B28" s="44" t="s">
        <v>197</v>
      </c>
      <c r="C28" s="45">
        <f t="shared" si="9"/>
        <v>8400</v>
      </c>
      <c r="D28" s="46">
        <v>1500</v>
      </c>
      <c r="E28" s="46">
        <v>1000</v>
      </c>
      <c r="F28" s="46">
        <v>2500</v>
      </c>
      <c r="G28" s="46">
        <v>2000</v>
      </c>
      <c r="H28" s="46">
        <v>0</v>
      </c>
      <c r="I28" s="46">
        <v>1400</v>
      </c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64" ht="25.5" customHeight="1" x14ac:dyDescent="0.25">
      <c r="A29" s="7" t="s">
        <v>198</v>
      </c>
      <c r="B29" s="44" t="s">
        <v>199</v>
      </c>
      <c r="C29" s="45">
        <f t="shared" si="9"/>
        <v>5000</v>
      </c>
      <c r="D29" s="46">
        <v>2000</v>
      </c>
      <c r="E29" s="46">
        <v>0</v>
      </c>
      <c r="F29" s="46">
        <v>3000</v>
      </c>
      <c r="G29" s="46">
        <v>0</v>
      </c>
      <c r="H29" s="46">
        <v>0</v>
      </c>
      <c r="I29" s="46">
        <v>0</v>
      </c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1:64" ht="25.5" customHeight="1" x14ac:dyDescent="0.25">
      <c r="A30" s="7" t="s">
        <v>200</v>
      </c>
      <c r="B30" s="44" t="s">
        <v>201</v>
      </c>
      <c r="C30" s="45">
        <f t="shared" si="9"/>
        <v>10000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10000</v>
      </c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</row>
    <row r="31" spans="1:64" ht="25.5" customHeight="1" x14ac:dyDescent="0.25">
      <c r="A31" s="7" t="s">
        <v>202</v>
      </c>
      <c r="B31" s="44" t="s">
        <v>203</v>
      </c>
      <c r="C31" s="45">
        <f t="shared" si="9"/>
        <v>1320000</v>
      </c>
      <c r="D31" s="46">
        <v>1000000</v>
      </c>
      <c r="E31" s="46">
        <v>10000</v>
      </c>
      <c r="F31" s="46">
        <v>0</v>
      </c>
      <c r="G31" s="46">
        <v>185000</v>
      </c>
      <c r="H31" s="46">
        <v>125000</v>
      </c>
      <c r="I31" s="46">
        <v>0</v>
      </c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</row>
    <row r="32" spans="1:64" ht="25.5" customHeight="1" x14ac:dyDescent="0.25">
      <c r="A32" s="7" t="s">
        <v>204</v>
      </c>
      <c r="B32" s="44" t="s">
        <v>205</v>
      </c>
      <c r="C32" s="45">
        <f t="shared" si="9"/>
        <v>906753.66</v>
      </c>
      <c r="D32" s="46">
        <v>906753.66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</row>
    <row r="33" spans="1:64" ht="25.5" customHeight="1" x14ac:dyDescent="0.25">
      <c r="A33" s="7" t="s">
        <v>206</v>
      </c>
      <c r="B33" s="44" t="s">
        <v>207</v>
      </c>
      <c r="C33" s="45">
        <f t="shared" si="9"/>
        <v>588000</v>
      </c>
      <c r="D33" s="46">
        <v>400000</v>
      </c>
      <c r="E33" s="46">
        <v>55000</v>
      </c>
      <c r="F33" s="46">
        <v>0</v>
      </c>
      <c r="G33" s="46">
        <v>103000</v>
      </c>
      <c r="H33" s="46">
        <v>30000</v>
      </c>
      <c r="I33" s="46">
        <v>0</v>
      </c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</row>
    <row r="34" spans="1:64" ht="25.5" customHeight="1" x14ac:dyDescent="0.25">
      <c r="A34" s="7" t="s">
        <v>208</v>
      </c>
      <c r="B34" s="44" t="s">
        <v>209</v>
      </c>
      <c r="C34" s="45">
        <f t="shared" si="9"/>
        <v>50000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50000</v>
      </c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64" ht="25.5" customHeight="1" x14ac:dyDescent="0.25">
      <c r="A35" s="7" t="s">
        <v>210</v>
      </c>
      <c r="B35" s="44" t="s">
        <v>211</v>
      </c>
      <c r="C35" s="45">
        <f t="shared" si="9"/>
        <v>6000</v>
      </c>
      <c r="D35" s="46">
        <v>2000</v>
      </c>
      <c r="E35" s="46">
        <v>0</v>
      </c>
      <c r="F35" s="46">
        <v>0</v>
      </c>
      <c r="G35" s="46">
        <v>0</v>
      </c>
      <c r="H35" s="46">
        <v>0</v>
      </c>
      <c r="I35" s="46">
        <v>4000</v>
      </c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64" ht="25.5" customHeight="1" x14ac:dyDescent="0.25">
      <c r="A36" s="7" t="s">
        <v>212</v>
      </c>
      <c r="B36" s="44" t="s">
        <v>213</v>
      </c>
      <c r="C36" s="45">
        <f t="shared" si="9"/>
        <v>151500</v>
      </c>
      <c r="D36" s="46">
        <v>75000</v>
      </c>
      <c r="E36" s="46">
        <v>2000</v>
      </c>
      <c r="F36" s="46">
        <v>15000</v>
      </c>
      <c r="G36" s="46">
        <v>54000</v>
      </c>
      <c r="H36" s="46">
        <v>2500</v>
      </c>
      <c r="I36" s="46">
        <v>3000</v>
      </c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</row>
    <row r="37" spans="1:64" ht="25.5" customHeight="1" x14ac:dyDescent="0.25">
      <c r="A37" s="7" t="s">
        <v>214</v>
      </c>
      <c r="B37" s="44" t="s">
        <v>215</v>
      </c>
      <c r="C37" s="45">
        <f t="shared" si="9"/>
        <v>1185000</v>
      </c>
      <c r="D37" s="46">
        <v>960000</v>
      </c>
      <c r="E37" s="46">
        <v>30000</v>
      </c>
      <c r="F37" s="46">
        <v>0</v>
      </c>
      <c r="G37" s="46">
        <v>100000</v>
      </c>
      <c r="H37" s="46">
        <v>95000</v>
      </c>
      <c r="I37" s="46">
        <v>0</v>
      </c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64" ht="25.5" customHeight="1" x14ac:dyDescent="0.25">
      <c r="A38" s="7" t="s">
        <v>216</v>
      </c>
      <c r="B38" s="44" t="s">
        <v>217</v>
      </c>
      <c r="C38" s="45">
        <f>SUM(D38:I38)</f>
        <v>851000</v>
      </c>
      <c r="D38" s="46">
        <v>0</v>
      </c>
      <c r="E38" s="46">
        <v>850000</v>
      </c>
      <c r="F38" s="46">
        <v>0</v>
      </c>
      <c r="G38" s="46">
        <v>1000</v>
      </c>
      <c r="H38" s="46">
        <v>0</v>
      </c>
      <c r="I38" s="46">
        <v>0</v>
      </c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</row>
    <row r="39" spans="1:64" ht="25.5" customHeight="1" x14ac:dyDescent="0.25">
      <c r="A39" s="7" t="s">
        <v>218</v>
      </c>
      <c r="B39" s="44" t="s">
        <v>219</v>
      </c>
      <c r="C39" s="45">
        <f t="shared" si="9"/>
        <v>21900</v>
      </c>
      <c r="D39" s="46">
        <v>10000</v>
      </c>
      <c r="E39" s="46">
        <v>200</v>
      </c>
      <c r="F39" s="46">
        <v>700</v>
      </c>
      <c r="G39" s="46">
        <v>3000</v>
      </c>
      <c r="H39" s="46">
        <v>3000</v>
      </c>
      <c r="I39" s="46">
        <v>5000</v>
      </c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</row>
    <row r="40" spans="1:64" ht="25.5" customHeight="1" x14ac:dyDescent="0.25">
      <c r="A40" s="7" t="s">
        <v>220</v>
      </c>
      <c r="B40" s="44" t="s">
        <v>221</v>
      </c>
      <c r="C40" s="45">
        <f t="shared" si="9"/>
        <v>6000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6000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</row>
    <row r="41" spans="1:64" ht="25.5" customHeight="1" x14ac:dyDescent="0.25">
      <c r="A41" s="7" t="s">
        <v>222</v>
      </c>
      <c r="B41" s="44" t="s">
        <v>223</v>
      </c>
      <c r="C41" s="45">
        <f t="shared" si="9"/>
        <v>181000</v>
      </c>
      <c r="D41" s="46">
        <v>30000</v>
      </c>
      <c r="E41" s="46">
        <v>20000</v>
      </c>
      <c r="F41" s="46">
        <v>75000</v>
      </c>
      <c r="G41" s="46">
        <v>6000</v>
      </c>
      <c r="H41" s="46">
        <v>0</v>
      </c>
      <c r="I41" s="46">
        <v>50000</v>
      </c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</row>
    <row r="42" spans="1:64" ht="25.5" customHeight="1" x14ac:dyDescent="0.25">
      <c r="A42" s="7" t="s">
        <v>224</v>
      </c>
      <c r="B42" s="44" t="s">
        <v>225</v>
      </c>
      <c r="C42" s="45">
        <f t="shared" si="9"/>
        <v>413500</v>
      </c>
      <c r="D42" s="46">
        <v>170000</v>
      </c>
      <c r="E42" s="46">
        <v>0</v>
      </c>
      <c r="F42" s="46">
        <v>2000</v>
      </c>
      <c r="G42" s="46">
        <v>240000</v>
      </c>
      <c r="H42" s="46">
        <v>0</v>
      </c>
      <c r="I42" s="46">
        <v>1500</v>
      </c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</row>
    <row r="43" spans="1:64" ht="25.5" customHeight="1" x14ac:dyDescent="0.25">
      <c r="A43" s="40" t="s">
        <v>78</v>
      </c>
      <c r="B43" s="41" t="s">
        <v>226</v>
      </c>
      <c r="C43" s="42">
        <f t="shared" ref="C43:I43" si="10">SUM(C44:C46)</f>
        <v>36100</v>
      </c>
      <c r="D43" s="43">
        <f t="shared" si="10"/>
        <v>28100</v>
      </c>
      <c r="E43" s="43">
        <f t="shared" si="10"/>
        <v>0</v>
      </c>
      <c r="F43" s="43">
        <f t="shared" si="10"/>
        <v>0</v>
      </c>
      <c r="G43" s="43">
        <f t="shared" si="10"/>
        <v>0</v>
      </c>
      <c r="H43" s="43">
        <f t="shared" si="10"/>
        <v>0</v>
      </c>
      <c r="I43" s="43">
        <f t="shared" si="10"/>
        <v>8000</v>
      </c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</row>
    <row r="44" spans="1:64" ht="25.5" customHeight="1" x14ac:dyDescent="0.25">
      <c r="A44" s="7" t="s">
        <v>227</v>
      </c>
      <c r="B44" s="44" t="s">
        <v>228</v>
      </c>
      <c r="C44" s="45">
        <f>SUM(D44:I44)</f>
        <v>33000</v>
      </c>
      <c r="D44" s="46">
        <v>27000</v>
      </c>
      <c r="E44" s="46">
        <v>0</v>
      </c>
      <c r="F44" s="46">
        <v>0</v>
      </c>
      <c r="G44" s="46">
        <v>0</v>
      </c>
      <c r="H44" s="46">
        <v>0</v>
      </c>
      <c r="I44" s="46">
        <v>6000</v>
      </c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</row>
    <row r="45" spans="1:64" ht="25.5" customHeight="1" x14ac:dyDescent="0.25">
      <c r="A45" s="7" t="s">
        <v>229</v>
      </c>
      <c r="B45" s="44" t="s">
        <v>230</v>
      </c>
      <c r="C45" s="45">
        <f t="shared" ref="C45:C46" si="11">SUM(D45:I45)</f>
        <v>2000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2000</v>
      </c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</row>
    <row r="46" spans="1:64" ht="25.5" customHeight="1" x14ac:dyDescent="0.25">
      <c r="A46" s="7" t="s">
        <v>231</v>
      </c>
      <c r="B46" s="44" t="s">
        <v>232</v>
      </c>
      <c r="C46" s="45">
        <f t="shared" si="11"/>
        <v>1100</v>
      </c>
      <c r="D46" s="46">
        <v>1100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</row>
    <row r="47" spans="1:64" ht="25.5" customHeight="1" x14ac:dyDescent="0.25">
      <c r="A47" s="40" t="s">
        <v>86</v>
      </c>
      <c r="B47" s="41" t="s">
        <v>87</v>
      </c>
      <c r="C47" s="42">
        <f t="shared" ref="C47:I47" si="12">SUM(C48:C51)</f>
        <v>1460000</v>
      </c>
      <c r="D47" s="43">
        <f t="shared" si="12"/>
        <v>0</v>
      </c>
      <c r="E47" s="43">
        <f t="shared" si="12"/>
        <v>0</v>
      </c>
      <c r="F47" s="43">
        <f t="shared" si="12"/>
        <v>0</v>
      </c>
      <c r="G47" s="43">
        <f t="shared" si="12"/>
        <v>0</v>
      </c>
      <c r="H47" s="43">
        <f t="shared" si="12"/>
        <v>0</v>
      </c>
      <c r="I47" s="43">
        <f t="shared" si="12"/>
        <v>1460000</v>
      </c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</row>
    <row r="48" spans="1:64" ht="25.5" customHeight="1" x14ac:dyDescent="0.25">
      <c r="A48" s="7" t="s">
        <v>233</v>
      </c>
      <c r="B48" s="44" t="s">
        <v>234</v>
      </c>
      <c r="C48" s="45">
        <f>SUM(D48:I48)</f>
        <v>1100000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1100000</v>
      </c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</row>
    <row r="49" spans="1:64" ht="25.5" customHeight="1" x14ac:dyDescent="0.25">
      <c r="A49" s="7" t="s">
        <v>235</v>
      </c>
      <c r="B49" s="44" t="s">
        <v>236</v>
      </c>
      <c r="C49" s="45">
        <f t="shared" ref="C49:C51" si="13">SUM(D49:I49)</f>
        <v>330000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330000</v>
      </c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</row>
    <row r="50" spans="1:64" ht="25.5" customHeight="1" x14ac:dyDescent="0.25">
      <c r="A50" s="7" t="s">
        <v>237</v>
      </c>
      <c r="B50" s="44" t="s">
        <v>238</v>
      </c>
      <c r="C50" s="45">
        <f t="shared" si="13"/>
        <v>0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</row>
    <row r="51" spans="1:64" ht="25.5" customHeight="1" x14ac:dyDescent="0.25">
      <c r="A51" s="7" t="s">
        <v>239</v>
      </c>
      <c r="B51" s="44" t="s">
        <v>240</v>
      </c>
      <c r="C51" s="45">
        <f t="shared" si="13"/>
        <v>30000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v>30000</v>
      </c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</row>
    <row r="52" spans="1:64" ht="25.5" customHeight="1" x14ac:dyDescent="0.25">
      <c r="A52" s="40" t="s">
        <v>96</v>
      </c>
      <c r="B52" s="41" t="s">
        <v>97</v>
      </c>
      <c r="C52" s="42">
        <f t="shared" ref="C52:I52" si="14">SUM(C53:C56)</f>
        <v>267540</v>
      </c>
      <c r="D52" s="43">
        <f t="shared" si="14"/>
        <v>184500</v>
      </c>
      <c r="E52" s="43">
        <f t="shared" si="14"/>
        <v>3510</v>
      </c>
      <c r="F52" s="43">
        <f t="shared" si="14"/>
        <v>7010</v>
      </c>
      <c r="G52" s="43">
        <f t="shared" si="14"/>
        <v>31510</v>
      </c>
      <c r="H52" s="43">
        <f t="shared" si="14"/>
        <v>16010</v>
      </c>
      <c r="I52" s="43">
        <f t="shared" si="14"/>
        <v>25000</v>
      </c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</row>
    <row r="53" spans="1:64" ht="25.5" customHeight="1" x14ac:dyDescent="0.25">
      <c r="A53" s="7" t="s">
        <v>241</v>
      </c>
      <c r="B53" s="44" t="s">
        <v>242</v>
      </c>
      <c r="C53" s="45">
        <f>SUM(D53:I53)</f>
        <v>184900</v>
      </c>
      <c r="D53" s="46">
        <v>146000</v>
      </c>
      <c r="E53" s="46">
        <v>500</v>
      </c>
      <c r="F53" s="46">
        <v>0</v>
      </c>
      <c r="G53" s="46">
        <v>24500</v>
      </c>
      <c r="H53" s="46">
        <v>11500</v>
      </c>
      <c r="I53" s="46">
        <v>2400</v>
      </c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</row>
    <row r="54" spans="1:64" ht="25.5" customHeight="1" x14ac:dyDescent="0.25">
      <c r="A54" s="7" t="s">
        <v>243</v>
      </c>
      <c r="B54" s="44" t="s">
        <v>244</v>
      </c>
      <c r="C54" s="45">
        <f t="shared" ref="C54:C55" si="15">SUM(D54:I54)</f>
        <v>70500</v>
      </c>
      <c r="D54" s="46">
        <v>34000</v>
      </c>
      <c r="E54" s="46">
        <v>3000</v>
      </c>
      <c r="F54" s="46">
        <v>0</v>
      </c>
      <c r="G54" s="46">
        <v>7000</v>
      </c>
      <c r="H54" s="46">
        <v>4500</v>
      </c>
      <c r="I54" s="46">
        <v>22000</v>
      </c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</row>
    <row r="55" spans="1:64" ht="25.5" customHeight="1" x14ac:dyDescent="0.25">
      <c r="A55" s="7" t="s">
        <v>245</v>
      </c>
      <c r="B55" s="44" t="s">
        <v>246</v>
      </c>
      <c r="C55" s="45">
        <f t="shared" si="15"/>
        <v>10000</v>
      </c>
      <c r="D55" s="46">
        <v>3000</v>
      </c>
      <c r="E55" s="46">
        <v>0</v>
      </c>
      <c r="F55" s="46">
        <v>7000</v>
      </c>
      <c r="G55" s="46">
        <v>0</v>
      </c>
      <c r="H55" s="46">
        <v>0</v>
      </c>
      <c r="I55" s="46">
        <v>0</v>
      </c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</row>
    <row r="56" spans="1:64" ht="25.5" customHeight="1" x14ac:dyDescent="0.25">
      <c r="A56" s="7" t="s">
        <v>247</v>
      </c>
      <c r="B56" s="44" t="s">
        <v>248</v>
      </c>
      <c r="C56" s="45">
        <f>SUM(D56:I56)</f>
        <v>2140</v>
      </c>
      <c r="D56" s="46">
        <v>1500</v>
      </c>
      <c r="E56" s="46">
        <v>10</v>
      </c>
      <c r="F56" s="46">
        <v>10</v>
      </c>
      <c r="G56" s="46">
        <v>10</v>
      </c>
      <c r="H56" s="46">
        <v>10</v>
      </c>
      <c r="I56" s="46">
        <v>600</v>
      </c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</row>
    <row r="57" spans="1:64" ht="25.5" customHeight="1" x14ac:dyDescent="0.25">
      <c r="A57" s="40" t="s">
        <v>106</v>
      </c>
      <c r="B57" s="41" t="s">
        <v>107</v>
      </c>
      <c r="C57" s="42">
        <f t="shared" ref="C57:I57" si="16">SUM(C58:C59)</f>
        <v>2960000</v>
      </c>
      <c r="D57" s="43">
        <f t="shared" si="16"/>
        <v>1355000</v>
      </c>
      <c r="E57" s="43">
        <f t="shared" si="16"/>
        <v>195000</v>
      </c>
      <c r="F57" s="43">
        <f t="shared" si="16"/>
        <v>0</v>
      </c>
      <c r="G57" s="43">
        <f t="shared" si="16"/>
        <v>1105000</v>
      </c>
      <c r="H57" s="43">
        <f t="shared" si="16"/>
        <v>296000</v>
      </c>
      <c r="I57" s="43">
        <f t="shared" si="16"/>
        <v>9000</v>
      </c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</row>
    <row r="58" spans="1:64" ht="25.5" customHeight="1" x14ac:dyDescent="0.25">
      <c r="A58" s="7" t="s">
        <v>249</v>
      </c>
      <c r="B58" s="44" t="s">
        <v>250</v>
      </c>
      <c r="C58" s="45">
        <f>SUM(D58:I58)</f>
        <v>2896000</v>
      </c>
      <c r="D58" s="46">
        <v>1350000</v>
      </c>
      <c r="E58" s="46">
        <v>194000</v>
      </c>
      <c r="F58" s="46">
        <v>0</v>
      </c>
      <c r="G58" s="46">
        <v>1100000</v>
      </c>
      <c r="H58" s="46">
        <v>246000</v>
      </c>
      <c r="I58" s="46">
        <v>6000</v>
      </c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</row>
    <row r="59" spans="1:64" ht="25.5" customHeight="1" x14ac:dyDescent="0.25">
      <c r="A59" s="7" t="s">
        <v>251</v>
      </c>
      <c r="B59" s="44" t="s">
        <v>252</v>
      </c>
      <c r="C59" s="45">
        <f>SUM(D59:I59)</f>
        <v>64000</v>
      </c>
      <c r="D59" s="46">
        <v>5000</v>
      </c>
      <c r="E59" s="46">
        <v>1000</v>
      </c>
      <c r="F59" s="46">
        <v>0</v>
      </c>
      <c r="G59" s="46">
        <v>5000</v>
      </c>
      <c r="H59" s="46">
        <v>50000</v>
      </c>
      <c r="I59" s="46">
        <v>3000</v>
      </c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</row>
    <row r="60" spans="1:64" ht="25.5" customHeight="1" x14ac:dyDescent="0.25">
      <c r="A60" s="40" t="s">
        <v>112</v>
      </c>
      <c r="B60" s="41" t="s">
        <v>113</v>
      </c>
      <c r="C60" s="42">
        <f t="shared" ref="C60:I60" si="17">C61+C62+C63+C64</f>
        <v>7562692.3399999999</v>
      </c>
      <c r="D60" s="43">
        <f t="shared" si="17"/>
        <v>0</v>
      </c>
      <c r="E60" s="43">
        <f t="shared" si="17"/>
        <v>0</v>
      </c>
      <c r="F60" s="43">
        <f t="shared" si="17"/>
        <v>7532692.3399999999</v>
      </c>
      <c r="G60" s="43">
        <f t="shared" si="17"/>
        <v>30000</v>
      </c>
      <c r="H60" s="43">
        <f t="shared" si="17"/>
        <v>0</v>
      </c>
      <c r="I60" s="43">
        <f t="shared" si="17"/>
        <v>0</v>
      </c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</row>
    <row r="61" spans="1:64" ht="25.5" customHeight="1" x14ac:dyDescent="0.25">
      <c r="A61" s="7" t="s">
        <v>253</v>
      </c>
      <c r="B61" s="44" t="s">
        <v>254</v>
      </c>
      <c r="C61" s="45">
        <f>SUM(D61:I61)</f>
        <v>0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</row>
    <row r="62" spans="1:64" ht="25.5" customHeight="1" x14ac:dyDescent="0.25">
      <c r="A62" s="7" t="s">
        <v>255</v>
      </c>
      <c r="B62" s="44" t="s">
        <v>256</v>
      </c>
      <c r="C62" s="45">
        <f>SUM(D62:I62)</f>
        <v>7532692.3399999999</v>
      </c>
      <c r="D62" s="46">
        <v>0</v>
      </c>
      <c r="E62" s="46">
        <v>0</v>
      </c>
      <c r="F62" s="46">
        <f>7600000-67307.66</f>
        <v>7532692.3399999999</v>
      </c>
      <c r="G62" s="46">
        <v>0</v>
      </c>
      <c r="H62" s="46">
        <v>0</v>
      </c>
      <c r="I62" s="46">
        <v>0</v>
      </c>
      <c r="J62" t="s">
        <v>281</v>
      </c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</row>
    <row r="63" spans="1:64" ht="25.5" customHeight="1" x14ac:dyDescent="0.25">
      <c r="A63" s="7" t="s">
        <v>257</v>
      </c>
      <c r="B63" s="44" t="s">
        <v>258</v>
      </c>
      <c r="C63" s="45">
        <f t="shared" ref="C63:C64" si="18">SUM(D63:I63)</f>
        <v>30000</v>
      </c>
      <c r="D63" s="46">
        <v>0</v>
      </c>
      <c r="E63" s="46">
        <v>0</v>
      </c>
      <c r="F63" s="46">
        <v>0</v>
      </c>
      <c r="G63" s="46">
        <v>30000</v>
      </c>
      <c r="H63" s="46">
        <v>0</v>
      </c>
      <c r="I63" s="46">
        <v>0</v>
      </c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</row>
    <row r="64" spans="1:64" ht="25.5" customHeight="1" x14ac:dyDescent="0.25">
      <c r="A64" s="7" t="s">
        <v>259</v>
      </c>
      <c r="B64" s="44" t="s">
        <v>260</v>
      </c>
      <c r="C64" s="45">
        <f t="shared" si="18"/>
        <v>0</v>
      </c>
      <c r="D64" s="46">
        <v>0</v>
      </c>
      <c r="E64" s="46">
        <v>0</v>
      </c>
      <c r="F64" s="46"/>
      <c r="G64" s="46">
        <v>0</v>
      </c>
      <c r="H64" s="46">
        <v>0</v>
      </c>
      <c r="I64" s="46">
        <v>0</v>
      </c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</row>
    <row r="65" spans="1:64" ht="25.5" customHeight="1" x14ac:dyDescent="0.25">
      <c r="A65" s="40" t="s">
        <v>121</v>
      </c>
      <c r="B65" s="41" t="s">
        <v>122</v>
      </c>
      <c r="C65" s="42">
        <f t="shared" ref="C65:I65" si="19">SUM(C66:C68)</f>
        <v>155000</v>
      </c>
      <c r="D65" s="43">
        <f t="shared" si="19"/>
        <v>40000</v>
      </c>
      <c r="E65" s="43">
        <f t="shared" si="19"/>
        <v>0</v>
      </c>
      <c r="F65" s="43">
        <f t="shared" si="19"/>
        <v>30000</v>
      </c>
      <c r="G65" s="43">
        <f t="shared" si="19"/>
        <v>0</v>
      </c>
      <c r="H65" s="43">
        <f t="shared" si="19"/>
        <v>0</v>
      </c>
      <c r="I65" s="43">
        <f t="shared" si="19"/>
        <v>85000</v>
      </c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</row>
    <row r="66" spans="1:64" ht="25.5" customHeight="1" x14ac:dyDescent="0.25">
      <c r="A66" s="7" t="s">
        <v>261</v>
      </c>
      <c r="B66" s="44" t="s">
        <v>262</v>
      </c>
      <c r="C66" s="45">
        <f>SUM(D66:I66)</f>
        <v>70000</v>
      </c>
      <c r="D66" s="46">
        <v>40000</v>
      </c>
      <c r="E66" s="46">
        <v>0</v>
      </c>
      <c r="F66" s="46">
        <v>30000</v>
      </c>
      <c r="G66" s="46">
        <v>0</v>
      </c>
      <c r="H66" s="46">
        <v>0</v>
      </c>
      <c r="I66" s="46">
        <v>0</v>
      </c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25.5" customHeight="1" x14ac:dyDescent="0.25">
      <c r="A67" s="7" t="s">
        <v>263</v>
      </c>
      <c r="B67" s="44" t="s">
        <v>264</v>
      </c>
      <c r="C67" s="45">
        <f t="shared" ref="C67:C68" si="20">SUM(D67:I67)</f>
        <v>0</v>
      </c>
      <c r="D67" s="46">
        <v>0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</row>
    <row r="68" spans="1:64" ht="25.5" customHeight="1" x14ac:dyDescent="0.25">
      <c r="A68" s="7" t="s">
        <v>265</v>
      </c>
      <c r="B68" s="44" t="s">
        <v>266</v>
      </c>
      <c r="C68" s="45">
        <f t="shared" si="20"/>
        <v>85000</v>
      </c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v>85000</v>
      </c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25.5" customHeight="1" x14ac:dyDescent="0.25">
      <c r="A69" s="52"/>
      <c r="B69" s="4" t="s">
        <v>129</v>
      </c>
      <c r="C69" s="10">
        <f>C23+C26+C43+C47+C52+C57+C60+C65</f>
        <v>18291886</v>
      </c>
      <c r="D69" s="10">
        <f>D23+D26+D43+D4+D47+D52+D57+D60+D65</f>
        <v>5212353.66</v>
      </c>
      <c r="E69" s="10">
        <f>E23+E26+E43+E4+E47+E52+E57+E60+E65</f>
        <v>1171710</v>
      </c>
      <c r="F69" s="10">
        <f>F23+F26+F43+F47+F52+F57+F60+F65</f>
        <v>7669902.3399999999</v>
      </c>
      <c r="G69" s="10">
        <f>G23+G26+G43+G4+G47+G52+G57+G60+G65</f>
        <v>1881510</v>
      </c>
      <c r="H69" s="10">
        <f>H23+H26+H43+H4+H47+H52+H57+H60+H65</f>
        <v>571510</v>
      </c>
      <c r="I69" s="10">
        <f>I23+I26+I43+I4+I47+I52+I57+I60+I65</f>
        <v>1784900</v>
      </c>
      <c r="J69" s="9">
        <f>SUM(D69:I69)</f>
        <v>18291886</v>
      </c>
      <c r="K69" s="54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64" ht="9" customHeight="1" x14ac:dyDescent="0.25">
      <c r="A70" s="55"/>
      <c r="B70" s="56"/>
      <c r="C70" s="57"/>
      <c r="D70" s="57"/>
      <c r="E70" s="57"/>
      <c r="F70" s="57"/>
      <c r="G70" s="57"/>
      <c r="H70" s="57"/>
      <c r="I70" s="57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64" ht="25.5" customHeight="1" x14ac:dyDescent="0.25">
      <c r="A71" s="52"/>
      <c r="B71" s="4" t="s">
        <v>130</v>
      </c>
      <c r="C71" s="10">
        <f>C20-C69</f>
        <v>515000</v>
      </c>
      <c r="D71" s="10">
        <f t="shared" ref="D71:I71" si="21">D20-D69</f>
        <v>260000</v>
      </c>
      <c r="E71" s="10">
        <f t="shared" si="21"/>
        <v>10000</v>
      </c>
      <c r="F71" s="10">
        <f t="shared" si="21"/>
        <v>25500</v>
      </c>
      <c r="G71" s="10">
        <f t="shared" si="21"/>
        <v>70000</v>
      </c>
      <c r="H71" s="10">
        <f t="shared" si="21"/>
        <v>30000</v>
      </c>
      <c r="I71" s="10">
        <f t="shared" si="21"/>
        <v>119500</v>
      </c>
      <c r="J71" s="9">
        <f>SUM(D71:I71)</f>
        <v>515000</v>
      </c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64" ht="9" customHeight="1" x14ac:dyDescent="0.25">
      <c r="A72" s="55"/>
      <c r="B72" s="56"/>
      <c r="C72" s="57"/>
      <c r="D72" s="57"/>
      <c r="E72" s="57"/>
      <c r="F72" s="57"/>
      <c r="G72" s="57"/>
      <c r="H72" s="57"/>
      <c r="I72" s="57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</row>
    <row r="73" spans="1:64" ht="25.5" customHeight="1" x14ac:dyDescent="0.25">
      <c r="A73" s="4" t="s">
        <v>131</v>
      </c>
      <c r="B73" s="4" t="s">
        <v>132</v>
      </c>
      <c r="C73" s="10">
        <f t="shared" ref="C73:H73" si="22">C74-C76</f>
        <v>-15000</v>
      </c>
      <c r="D73" s="10">
        <f t="shared" si="22"/>
        <v>2000</v>
      </c>
      <c r="E73" s="10">
        <f t="shared" si="22"/>
        <v>0</v>
      </c>
      <c r="F73" s="10">
        <f t="shared" si="22"/>
        <v>2500</v>
      </c>
      <c r="G73" s="10">
        <f t="shared" si="22"/>
        <v>0</v>
      </c>
      <c r="H73" s="10">
        <f t="shared" si="22"/>
        <v>0</v>
      </c>
      <c r="I73" s="10">
        <f>I74-I76</f>
        <v>-19500</v>
      </c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64" ht="25.5" customHeight="1" x14ac:dyDescent="0.25">
      <c r="A74" s="40" t="s">
        <v>133</v>
      </c>
      <c r="B74" s="41" t="s">
        <v>134</v>
      </c>
      <c r="C74" s="42">
        <f t="shared" ref="C74:I74" si="23">SUM(C75)</f>
        <v>5000</v>
      </c>
      <c r="D74" s="43">
        <f t="shared" si="23"/>
        <v>2000</v>
      </c>
      <c r="E74" s="43">
        <f t="shared" si="23"/>
        <v>0</v>
      </c>
      <c r="F74" s="43">
        <f t="shared" si="23"/>
        <v>2500</v>
      </c>
      <c r="G74" s="43">
        <f t="shared" si="23"/>
        <v>0</v>
      </c>
      <c r="H74" s="43">
        <f t="shared" si="23"/>
        <v>0</v>
      </c>
      <c r="I74" s="43">
        <f t="shared" si="23"/>
        <v>500</v>
      </c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64" ht="25.5" customHeight="1" x14ac:dyDescent="0.25">
      <c r="A75" s="7" t="s">
        <v>267</v>
      </c>
      <c r="B75" s="44" t="s">
        <v>268</v>
      </c>
      <c r="C75" s="45">
        <f>SUM(D75:I75)</f>
        <v>5000</v>
      </c>
      <c r="D75" s="46">
        <v>2000</v>
      </c>
      <c r="E75" s="46">
        <v>0</v>
      </c>
      <c r="F75" s="46">
        <v>2500</v>
      </c>
      <c r="G75" s="46">
        <v>0</v>
      </c>
      <c r="H75" s="46">
        <v>0</v>
      </c>
      <c r="I75" s="46">
        <v>500</v>
      </c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64" ht="25.5" customHeight="1" x14ac:dyDescent="0.25">
      <c r="A76" s="40" t="s">
        <v>137</v>
      </c>
      <c r="B76" s="41" t="s">
        <v>138</v>
      </c>
      <c r="C76" s="42">
        <f t="shared" ref="C76:I76" si="24">SUM(C77:C79)</f>
        <v>20000</v>
      </c>
      <c r="D76" s="43">
        <f t="shared" si="24"/>
        <v>0</v>
      </c>
      <c r="E76" s="43">
        <f t="shared" si="24"/>
        <v>0</v>
      </c>
      <c r="F76" s="43">
        <f t="shared" si="24"/>
        <v>0</v>
      </c>
      <c r="G76" s="43">
        <f t="shared" si="24"/>
        <v>0</v>
      </c>
      <c r="H76" s="43">
        <f t="shared" si="24"/>
        <v>0</v>
      </c>
      <c r="I76" s="43">
        <f t="shared" si="24"/>
        <v>20000</v>
      </c>
    </row>
    <row r="77" spans="1:64" ht="25.5" customHeight="1" x14ac:dyDescent="0.25">
      <c r="A77" s="7" t="s">
        <v>269</v>
      </c>
      <c r="B77" s="44" t="s">
        <v>270</v>
      </c>
      <c r="C77" s="45">
        <f>SUM(D77:I77)</f>
        <v>0</v>
      </c>
      <c r="D77" s="46">
        <v>0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</row>
    <row r="78" spans="1:64" ht="25.5" customHeight="1" x14ac:dyDescent="0.25">
      <c r="A78" s="7" t="s">
        <v>271</v>
      </c>
      <c r="B78" s="44" t="s">
        <v>272</v>
      </c>
      <c r="C78" s="45">
        <f t="shared" ref="C78:C79" si="25">SUM(D78:I78)</f>
        <v>0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</row>
    <row r="79" spans="1:64" ht="25.5" customHeight="1" x14ac:dyDescent="0.25">
      <c r="A79" s="7" t="s">
        <v>273</v>
      </c>
      <c r="B79" s="44" t="s">
        <v>274</v>
      </c>
      <c r="C79" s="45">
        <f t="shared" si="25"/>
        <v>20000</v>
      </c>
      <c r="D79" s="46">
        <v>0</v>
      </c>
      <c r="E79" s="46">
        <v>0</v>
      </c>
      <c r="F79" s="46">
        <v>0</v>
      </c>
      <c r="G79" s="46">
        <v>0</v>
      </c>
      <c r="H79" s="46">
        <v>0</v>
      </c>
      <c r="I79" s="46">
        <v>20000</v>
      </c>
    </row>
    <row r="80" spans="1:64" ht="25.5" customHeight="1" x14ac:dyDescent="0.25">
      <c r="A80" s="4" t="s">
        <v>145</v>
      </c>
      <c r="B80" s="4" t="s">
        <v>146</v>
      </c>
      <c r="C80" s="10">
        <f t="shared" ref="C80:I80" si="26">C82-C83</f>
        <v>0</v>
      </c>
      <c r="D80" s="10">
        <f t="shared" si="26"/>
        <v>0</v>
      </c>
      <c r="E80" s="10">
        <f t="shared" si="26"/>
        <v>0</v>
      </c>
      <c r="F80" s="10">
        <f t="shared" si="26"/>
        <v>0</v>
      </c>
      <c r="G80" s="10">
        <f t="shared" si="26"/>
        <v>0</v>
      </c>
      <c r="H80" s="10">
        <f t="shared" si="26"/>
        <v>0</v>
      </c>
      <c r="I80" s="10">
        <f t="shared" si="26"/>
        <v>0</v>
      </c>
    </row>
    <row r="81" spans="1:10" ht="25.5" customHeight="1" x14ac:dyDescent="0.25">
      <c r="A81" s="7" t="s">
        <v>147</v>
      </c>
      <c r="B81" s="44" t="s">
        <v>148</v>
      </c>
      <c r="C81" s="45">
        <f t="shared" ref="C81:I81" si="27">C82-C83</f>
        <v>0</v>
      </c>
      <c r="D81" s="46">
        <f t="shared" si="27"/>
        <v>0</v>
      </c>
      <c r="E81" s="46">
        <f t="shared" si="27"/>
        <v>0</v>
      </c>
      <c r="F81" s="46">
        <f t="shared" si="27"/>
        <v>0</v>
      </c>
      <c r="G81" s="46">
        <f t="shared" si="27"/>
        <v>0</v>
      </c>
      <c r="H81" s="46">
        <f t="shared" si="27"/>
        <v>0</v>
      </c>
      <c r="I81" s="46">
        <f t="shared" si="27"/>
        <v>0</v>
      </c>
    </row>
    <row r="82" spans="1:10" ht="25.5" customHeight="1" x14ac:dyDescent="0.25">
      <c r="A82" s="7" t="s">
        <v>275</v>
      </c>
      <c r="B82" s="44" t="s">
        <v>150</v>
      </c>
      <c r="C82" s="45"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</row>
    <row r="83" spans="1:10" ht="25.5" customHeight="1" x14ac:dyDescent="0.25">
      <c r="A83" s="7" t="s">
        <v>276</v>
      </c>
      <c r="B83" s="44" t="s">
        <v>152</v>
      </c>
      <c r="C83" s="45">
        <v>0</v>
      </c>
      <c r="D83" s="46">
        <v>0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</row>
    <row r="84" spans="1:10" ht="25.5" customHeight="1" x14ac:dyDescent="0.25">
      <c r="A84" s="4"/>
      <c r="B84" s="4" t="s">
        <v>153</v>
      </c>
      <c r="C84" s="10">
        <f>C71+C73+C80</f>
        <v>500000</v>
      </c>
      <c r="D84" s="10">
        <f>D71+D73+D80</f>
        <v>262000</v>
      </c>
      <c r="E84" s="10">
        <f t="shared" ref="E84:I84" si="28">E71+E73+E80</f>
        <v>10000</v>
      </c>
      <c r="F84" s="10">
        <f t="shared" si="28"/>
        <v>28000</v>
      </c>
      <c r="G84" s="10">
        <f t="shared" si="28"/>
        <v>70000</v>
      </c>
      <c r="H84" s="10">
        <f t="shared" si="28"/>
        <v>30000</v>
      </c>
      <c r="I84" s="10">
        <f t="shared" si="28"/>
        <v>100000</v>
      </c>
      <c r="J84" s="9">
        <f>SUM(D84:I84)</f>
        <v>500000</v>
      </c>
    </row>
    <row r="85" spans="1:10" ht="9" customHeight="1" x14ac:dyDescent="0.25">
      <c r="A85" s="56"/>
      <c r="B85" s="56"/>
      <c r="C85" s="57"/>
      <c r="D85" s="57"/>
      <c r="E85" s="57"/>
      <c r="F85" s="57"/>
      <c r="G85" s="57"/>
      <c r="H85" s="57"/>
      <c r="I85" s="57"/>
    </row>
    <row r="86" spans="1:10" ht="25.5" customHeight="1" x14ac:dyDescent="0.25">
      <c r="A86" s="2" t="s">
        <v>154</v>
      </c>
      <c r="B86" s="4" t="s">
        <v>155</v>
      </c>
      <c r="C86" s="10">
        <f>SUM(D86:I86)</f>
        <v>500000</v>
      </c>
      <c r="D86" s="10">
        <v>262000</v>
      </c>
      <c r="E86" s="10">
        <v>10000</v>
      </c>
      <c r="F86" s="10">
        <v>28000</v>
      </c>
      <c r="G86" s="10">
        <v>70000</v>
      </c>
      <c r="H86" s="10">
        <v>30000</v>
      </c>
      <c r="I86" s="10">
        <v>100000</v>
      </c>
      <c r="J86" s="9">
        <f>SUM(D86:I86)</f>
        <v>500000</v>
      </c>
    </row>
    <row r="87" spans="1:10" ht="9" customHeight="1" x14ac:dyDescent="0.25">
      <c r="A87" s="59"/>
      <c r="B87" s="56"/>
      <c r="C87" s="57"/>
      <c r="D87" s="57"/>
      <c r="E87" s="57"/>
      <c r="F87" s="57">
        <v>28</v>
      </c>
      <c r="G87" s="57"/>
      <c r="H87" s="57"/>
      <c r="I87" s="57"/>
    </row>
    <row r="88" spans="1:10" ht="25.5" customHeight="1" x14ac:dyDescent="0.25">
      <c r="A88" s="4"/>
      <c r="B88" s="4" t="s">
        <v>156</v>
      </c>
      <c r="C88" s="10">
        <f t="shared" ref="C88:I88" si="29">C84-C86</f>
        <v>0</v>
      </c>
      <c r="D88" s="10">
        <f>D84-D86</f>
        <v>0</v>
      </c>
      <c r="E88" s="10">
        <f t="shared" si="29"/>
        <v>0</v>
      </c>
      <c r="F88" s="10">
        <f>F84-F86</f>
        <v>0</v>
      </c>
      <c r="G88" s="10">
        <f t="shared" si="29"/>
        <v>0</v>
      </c>
      <c r="H88" s="10">
        <f t="shared" si="29"/>
        <v>0</v>
      </c>
      <c r="I88" s="10">
        <f t="shared" si="29"/>
        <v>0</v>
      </c>
      <c r="J88" s="9">
        <f>SUM(D88:I88)</f>
        <v>0</v>
      </c>
    </row>
    <row r="92" spans="1:10" x14ac:dyDescent="0.25">
      <c r="C92" t="s">
        <v>292</v>
      </c>
      <c r="D92" s="9">
        <v>-1376353.6600000001</v>
      </c>
      <c r="E92">
        <v>-952710</v>
      </c>
      <c r="F92">
        <v>-4961402.34</v>
      </c>
      <c r="G92">
        <v>-838510</v>
      </c>
      <c r="H92">
        <v>-245510</v>
      </c>
      <c r="I92">
        <v>-1890400</v>
      </c>
    </row>
    <row r="93" spans="1:10" x14ac:dyDescent="0.25">
      <c r="E93" s="9"/>
    </row>
  </sheetData>
  <mergeCells count="1">
    <mergeCell ref="A1:I1"/>
  </mergeCells>
  <pageMargins left="0.47244094488188981" right="0.23622047244094491" top="0.27559055118110237" bottom="0.31496062992125984" header="0.15748031496062992" footer="0.19685039370078741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sito21_23</vt:lpstr>
      <vt:lpstr>2022_cdc</vt:lpstr>
      <vt:lpstr>2023_cdc</vt:lpstr>
      <vt:lpstr>2024_cdc</vt:lpstr>
      <vt:lpstr>'2022_cdc'!Area_stampa</vt:lpstr>
      <vt:lpstr>'2023_cdc'!Area_stampa</vt:lpstr>
      <vt:lpstr>'2024_cdc'!Area_stampa</vt:lpstr>
      <vt:lpstr>'2022_cdc'!Titoli_stampa</vt:lpstr>
      <vt:lpstr>'2023_cdc'!Titoli_stampa</vt:lpstr>
      <vt:lpstr>'2024_cdc'!Titoli_stampa</vt:lpstr>
      <vt:lpstr>sito21_23!Titoli_stampa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thomastagliapietra</dc:creator>
  <cp:lastModifiedBy>Susanna Defant</cp:lastModifiedBy>
  <cp:revision>4</cp:revision>
  <cp:lastPrinted>2021-11-16T15:30:06Z</cp:lastPrinted>
  <dcterms:created xsi:type="dcterms:W3CDTF">2018-11-08T09:51:36Z</dcterms:created>
  <dcterms:modified xsi:type="dcterms:W3CDTF">2021-12-14T12:21:16Z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Olidata S.p.A.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