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6\Amministrazione trasparente\ragioneria\"/>
    </mc:Choice>
  </mc:AlternateContent>
  <xr:revisionPtr revIDLastSave="0" documentId="8_{2BF2CA0A-7B57-4D20-B904-C1E99F2FB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AGG.TO 2026-202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3" l="1"/>
  <c r="H26" i="3" l="1"/>
  <c r="G31" i="3"/>
  <c r="G34" i="3" s="1"/>
  <c r="D13" i="3"/>
  <c r="D31" i="3" s="1"/>
  <c r="H15" i="3"/>
  <c r="H18" i="3"/>
  <c r="H19" i="3"/>
  <c r="G7" i="3"/>
  <c r="G4" i="3"/>
  <c r="E28" i="3"/>
  <c r="E27" i="3"/>
  <c r="G20" i="3" l="1"/>
  <c r="F31" i="3" l="1"/>
  <c r="H31" i="3" s="1"/>
  <c r="C31" i="3"/>
  <c r="E31" i="3" s="1"/>
  <c r="C32" i="3"/>
  <c r="E32" i="3" s="1"/>
  <c r="E13" i="3" l="1"/>
  <c r="D11" i="3"/>
  <c r="D8" i="3"/>
  <c r="D23" i="3" s="1"/>
  <c r="D12" i="3"/>
  <c r="D30" i="3" s="1"/>
  <c r="E30" i="3" s="1"/>
  <c r="D34" i="3" l="1"/>
  <c r="F32" i="3" l="1"/>
  <c r="H32" i="3" s="1"/>
  <c r="E19" i="3"/>
  <c r="E9" i="3"/>
  <c r="E10" i="3"/>
  <c r="E11" i="3"/>
  <c r="E12" i="3"/>
  <c r="E14" i="3"/>
  <c r="E15" i="3"/>
  <c r="E16" i="3"/>
  <c r="E17" i="3"/>
  <c r="E18" i="3"/>
  <c r="E8" i="3"/>
  <c r="E6" i="3"/>
  <c r="E5" i="3"/>
  <c r="D4" i="3"/>
  <c r="D7" i="3"/>
  <c r="I30" i="3"/>
  <c r="I34" i="3" s="1"/>
  <c r="C29" i="3"/>
  <c r="E29" i="3" s="1"/>
  <c r="F25" i="3"/>
  <c r="H25" i="3" s="1"/>
  <c r="C25" i="3"/>
  <c r="E25" i="3" s="1"/>
  <c r="F23" i="3"/>
  <c r="H23" i="3" s="1"/>
  <c r="C23" i="3"/>
  <c r="E23" i="3" s="1"/>
  <c r="I7" i="3"/>
  <c r="F7" i="3"/>
  <c r="H7" i="3" s="1"/>
  <c r="C7" i="3"/>
  <c r="I4" i="3"/>
  <c r="F4" i="3"/>
  <c r="H4" i="3" s="1"/>
  <c r="C4" i="3"/>
  <c r="H34" i="3" l="1"/>
  <c r="H20" i="3"/>
  <c r="D20" i="3"/>
  <c r="E34" i="3"/>
  <c r="E4" i="3"/>
  <c r="F20" i="3"/>
  <c r="C20" i="3"/>
  <c r="I20" i="3"/>
  <c r="C34" i="3"/>
  <c r="F34" i="3"/>
  <c r="E7" i="3" l="1"/>
  <c r="E20" i="3" s="1"/>
</calcChain>
</file>

<file path=xl/sharedStrings.xml><?xml version="1.0" encoding="utf-8"?>
<sst xmlns="http://schemas.openxmlformats.org/spreadsheetml/2006/main" count="72" uniqueCount="59">
  <si>
    <t>P2022002</t>
  </si>
  <si>
    <t>P2016003</t>
  </si>
  <si>
    <t>P2024040</t>
  </si>
  <si>
    <t>P2018001</t>
  </si>
  <si>
    <t>P2022008</t>
  </si>
  <si>
    <t>P2022050</t>
  </si>
  <si>
    <t>P2024002</t>
  </si>
  <si>
    <t>P2025002</t>
  </si>
  <si>
    <t>P2026002</t>
  </si>
  <si>
    <t>INVESTIMENTI</t>
  </si>
  <si>
    <t>TOTALE 2026</t>
  </si>
  <si>
    <t>TOTALE 2027</t>
  </si>
  <si>
    <t>TOTALE 2028</t>
  </si>
  <si>
    <t>IMMOBILIZZAZIONI IMMATERIALI</t>
  </si>
  <si>
    <t>- Sviluppo software e manutenzione evolutiva</t>
  </si>
  <si>
    <t>P2026001</t>
  </si>
  <si>
    <t>- Manutenzione straordinaria beni di terzi (residenza Mayer)</t>
  </si>
  <si>
    <t>P2026006</t>
  </si>
  <si>
    <t>IMMOBILIZZAZIONI MATERIALI</t>
  </si>
  <si>
    <t>- Cantierizzazione Mensa /Alloggi S. Margherita</t>
  </si>
  <si>
    <t>- Arredi Mensa / Alloggi S. Margherita</t>
  </si>
  <si>
    <t>- Interventi di straordinaria manutenz.immobili, acquisto beni mobili, arrredi e attrez.</t>
  </si>
  <si>
    <t>P2026003</t>
  </si>
  <si>
    <t>- Q.ta canone studentato S.Bartolameo (C.F.C.S.)</t>
  </si>
  <si>
    <t>- Acquisto impianti ed attrezzature informatiche</t>
  </si>
  <si>
    <t>P2026004</t>
  </si>
  <si>
    <t>L. 338/2000 - COMPLET. S.BARTOLAMEO - BLOCCO G</t>
  </si>
  <si>
    <t>P2025060</t>
  </si>
  <si>
    <t>L. 338/2000 - EX ASILO  MANIFATTURA ROVERETO</t>
  </si>
  <si>
    <t>TOTALE IMMOBILIZZAZIONI</t>
  </si>
  <si>
    <t>FONTI DI FINANZIAMENTO</t>
  </si>
  <si>
    <t>F2015001</t>
  </si>
  <si>
    <t>- Contributo Prov.le in conto capitale ANTE 2021</t>
  </si>
  <si>
    <t>F202200R</t>
  </si>
  <si>
    <t>- Trasferimento assegnazioni provinciali indistinte - risconto</t>
  </si>
  <si>
    <t>F2022001</t>
  </si>
  <si>
    <t>- Contributo Provinciale in conto capitale 2022</t>
  </si>
  <si>
    <t>F2023001</t>
  </si>
  <si>
    <t>- Contributo Provinciale in conto capitale 2023</t>
  </si>
  <si>
    <t>F2024040</t>
  </si>
  <si>
    <t>- Contributo MUR - decreto 1483/23 - Efficient.Borino</t>
  </si>
  <si>
    <t>F2025050</t>
  </si>
  <si>
    <t>- Contributo MUR - decreto  1488/23 - Blocco G Trento</t>
  </si>
  <si>
    <t>F2025060</t>
  </si>
  <si>
    <t>- Contributo MUR - decreto  1488/23 - Asilo Rovereto</t>
  </si>
  <si>
    <t>F2024001</t>
  </si>
  <si>
    <t>- Contributo Provinciale in conto capitale 2024</t>
  </si>
  <si>
    <t>F2025001</t>
  </si>
  <si>
    <t>- Contributo Provinciale in conto capitale 2025</t>
  </si>
  <si>
    <t>F2026001</t>
  </si>
  <si>
    <t>- Contributo Provinciale in conto capitale 2026</t>
  </si>
  <si>
    <t>F2026COR</t>
  </si>
  <si>
    <t>- Utilizzo contributo di parte corrente</t>
  </si>
  <si>
    <t>TOTALE FINANZIAMENTI</t>
  </si>
  <si>
    <t>I VARIAZ. 2026</t>
  </si>
  <si>
    <t>L. 338/2000 - EFFICIENTAMENTO BORINO</t>
  </si>
  <si>
    <t>I VARIAZ. 2027</t>
  </si>
  <si>
    <t xml:space="preserve"> </t>
  </si>
  <si>
    <t>I^ VARIAZIONE AL PIANO INVESTIMENTI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</si>
</sst>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0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6" fillId="0" borderId="0" applyNumberFormat="0" applyFill="0" applyBorder="0" applyProtection="0">
      <alignment horizontal="center"/>
    </xf>
    <xf numFmtId="0" fontId="26" fillId="0" borderId="0" applyNumberFormat="0" applyFill="0" applyBorder="0" applyProtection="0">
      <alignment horizontal="center" textRotation="90"/>
    </xf>
    <xf numFmtId="0" fontId="25" fillId="0" borderId="0" applyNumberFormat="0" applyFill="0" applyBorder="0" applyProtection="0"/>
    <xf numFmtId="164" fontId="25" fillId="0" borderId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1" borderId="0" applyNumberFormat="0" applyBorder="0" applyAlignment="0" applyProtection="0"/>
    <xf numFmtId="0" fontId="24" fillId="43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9" fillId="42" borderId="17" applyNumberFormat="0" applyAlignment="0" applyProtection="0"/>
    <xf numFmtId="0" fontId="30" fillId="0" borderId="18" applyNumberFormat="0" applyFill="0" applyAlignment="0" applyProtection="0"/>
    <xf numFmtId="0" fontId="31" fillId="46" borderId="19" applyNumberFormat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6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5" borderId="0" applyNumberFormat="0" applyBorder="0" applyAlignment="0" applyProtection="0"/>
    <xf numFmtId="0" fontId="32" fillId="36" borderId="17" applyNumberFormat="0" applyAlignment="0" applyProtection="0"/>
    <xf numFmtId="0" fontId="33" fillId="43" borderId="0" applyNumberFormat="0" applyBorder="0" applyAlignment="0" applyProtection="0"/>
    <xf numFmtId="0" fontId="24" fillId="38" borderId="20" applyNumberFormat="0" applyFont="0" applyAlignment="0" applyProtection="0"/>
    <xf numFmtId="0" fontId="34" fillId="42" borderId="21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0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41" fillId="50" borderId="0" applyNumberFormat="0" applyBorder="0" applyAlignment="0" applyProtection="0"/>
    <xf numFmtId="0" fontId="42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42" borderId="17" applyNumberFormat="0" applyAlignment="0" applyProtection="0"/>
    <xf numFmtId="0" fontId="32" fillId="36" borderId="17" applyNumberFormat="0" applyAlignment="0" applyProtection="0"/>
    <xf numFmtId="0" fontId="29" fillId="42" borderId="17" applyNumberFormat="0" applyAlignment="0" applyProtection="0"/>
    <xf numFmtId="0" fontId="32" fillId="36" borderId="17" applyNumberFormat="0" applyAlignment="0" applyProtection="0"/>
    <xf numFmtId="0" fontId="24" fillId="38" borderId="20" applyNumberFormat="0" applyFont="0" applyAlignment="0" applyProtection="0"/>
    <xf numFmtId="0" fontId="34" fillId="42" borderId="21" applyNumberFormat="0" applyAlignment="0" applyProtection="0"/>
    <xf numFmtId="0" fontId="27" fillId="0" borderId="25" applyNumberFormat="0" applyFill="0" applyAlignment="0" applyProtection="0"/>
    <xf numFmtId="0" fontId="29" fillId="42" borderId="17" applyNumberFormat="0" applyAlignment="0" applyProtection="0"/>
    <xf numFmtId="0" fontId="32" fillId="36" borderId="17" applyNumberFormat="0" applyAlignment="0" applyProtection="0"/>
    <xf numFmtId="0" fontId="24" fillId="38" borderId="20" applyNumberFormat="0" applyFont="0" applyAlignment="0" applyProtection="0"/>
    <xf numFmtId="0" fontId="34" fillId="42" borderId="21" applyNumberFormat="0" applyAlignment="0" applyProtection="0"/>
    <xf numFmtId="0" fontId="27" fillId="0" borderId="25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29" applyNumberFormat="0" applyFill="0" applyAlignment="0" applyProtection="0"/>
    <xf numFmtId="0" fontId="34" fillId="42" borderId="28" applyNumberFormat="0" applyAlignment="0" applyProtection="0"/>
    <xf numFmtId="0" fontId="34" fillId="42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34" fillId="42" borderId="28" applyNumberFormat="0" applyAlignment="0" applyProtection="0"/>
    <xf numFmtId="0" fontId="24" fillId="38" borderId="27" applyNumberFormat="0" applyFont="0" applyAlignment="0" applyProtection="0"/>
    <xf numFmtId="0" fontId="32" fillId="36" borderId="26" applyNumberFormat="0" applyAlignment="0" applyProtection="0"/>
    <xf numFmtId="0" fontId="29" fillId="42" borderId="26" applyNumberFormat="0" applyAlignment="0" applyProtection="0"/>
    <xf numFmtId="0" fontId="29" fillId="42" borderId="26" applyNumberFormat="0" applyAlignment="0" applyProtection="0"/>
    <xf numFmtId="0" fontId="29" fillId="42" borderId="26" applyNumberFormat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27" fillId="0" borderId="29" applyNumberFormat="0" applyFill="0" applyAlignment="0" applyProtection="0"/>
    <xf numFmtId="0" fontId="27" fillId="0" borderId="29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27" fillId="0" borderId="29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  <xf numFmtId="0" fontId="29" fillId="42" borderId="26" applyNumberFormat="0" applyAlignment="0" applyProtection="0"/>
    <xf numFmtId="0" fontId="32" fillId="36" borderId="26" applyNumberFormat="0" applyAlignment="0" applyProtection="0"/>
    <xf numFmtId="0" fontId="24" fillId="38" borderId="27" applyNumberFormat="0" applyFont="0" applyAlignment="0" applyProtection="0"/>
    <xf numFmtId="0" fontId="34" fillId="42" borderId="28" applyNumberFormat="0" applyAlignment="0" applyProtection="0"/>
    <xf numFmtId="0" fontId="27" fillId="0" borderId="29" applyNumberFormat="0" applyFill="0" applyAlignment="0" applyProtection="0"/>
  </cellStyleXfs>
  <cellXfs count="31">
    <xf numFmtId="0" fontId="0" fillId="0" borderId="0" xfId="0"/>
    <xf numFmtId="0" fontId="0" fillId="0" borderId="0" xfId="0"/>
    <xf numFmtId="4" fontId="0" fillId="0" borderId="0" xfId="0" applyNumberFormat="1"/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49" fontId="16" fillId="0" borderId="10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9" fillId="33" borderId="10" xfId="0" applyNumberFormat="1" applyFont="1" applyFill="1" applyBorder="1" applyAlignment="1">
      <alignment vertical="center"/>
    </xf>
    <xf numFmtId="0" fontId="20" fillId="33" borderId="11" xfId="0" applyFont="1" applyFill="1" applyBorder="1" applyAlignment="1">
      <alignment vertical="center"/>
    </xf>
    <xf numFmtId="4" fontId="0" fillId="33" borderId="10" xfId="0" applyNumberFormat="1" applyFill="1" applyBorder="1"/>
    <xf numFmtId="4" fontId="21" fillId="0" borderId="0" xfId="0" applyNumberFormat="1" applyFont="1"/>
    <xf numFmtId="4" fontId="21" fillId="0" borderId="10" xfId="0" applyNumberFormat="1" applyFont="1" applyBorder="1"/>
    <xf numFmtId="4" fontId="21" fillId="0" borderId="10" xfId="0" applyNumberFormat="1" applyFont="1" applyBorder="1" applyAlignment="1">
      <alignment vertical="center"/>
    </xf>
    <xf numFmtId="4" fontId="21" fillId="34" borderId="10" xfId="0" applyNumberFormat="1" applyFont="1" applyFill="1" applyBorder="1" applyAlignment="1">
      <alignment vertical="center"/>
    </xf>
    <xf numFmtId="4" fontId="0" fillId="0" borderId="10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" fontId="0" fillId="0" borderId="10" xfId="0" applyNumberFormat="1" applyBorder="1"/>
    <xf numFmtId="4" fontId="0" fillId="0" borderId="12" xfId="0" applyNumberFormat="1" applyBorder="1" applyAlignment="1">
      <alignment vertical="center"/>
    </xf>
    <xf numFmtId="49" fontId="0" fillId="0" borderId="11" xfId="0" applyNumberFormat="1" applyBorder="1" applyAlignment="1">
      <alignment vertical="center" wrapText="1"/>
    </xf>
    <xf numFmtId="4" fontId="16" fillId="0" borderId="12" xfId="0" applyNumberFormat="1" applyFont="1" applyBorder="1" applyAlignment="1">
      <alignment vertical="center"/>
    </xf>
    <xf numFmtId="49" fontId="16" fillId="0" borderId="13" xfId="0" applyNumberFormat="1" applyFont="1" applyBorder="1" applyAlignment="1">
      <alignment vertical="center"/>
    </xf>
    <xf numFmtId="4" fontId="19" fillId="33" borderId="14" xfId="0" applyNumberFormat="1" applyFont="1" applyFill="1" applyBorder="1" applyAlignment="1">
      <alignment vertical="center"/>
    </xf>
    <xf numFmtId="0" fontId="20" fillId="33" borderId="15" xfId="0" applyFont="1" applyFill="1" applyBorder="1" applyAlignment="1">
      <alignment vertical="center"/>
    </xf>
    <xf numFmtId="49" fontId="22" fillId="0" borderId="10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4" fontId="16" fillId="0" borderId="10" xfId="0" applyNumberFormat="1" applyFont="1" applyBorder="1"/>
    <xf numFmtId="4" fontId="0" fillId="34" borderId="12" xfId="0" applyNumberFormat="1" applyFill="1" applyBorder="1" applyAlignment="1">
      <alignment vertical="center"/>
    </xf>
    <xf numFmtId="49" fontId="0" fillId="0" borderId="13" xfId="0" applyNumberFormat="1" applyBorder="1" applyAlignment="1">
      <alignment vertical="center"/>
    </xf>
    <xf numFmtId="0" fontId="0" fillId="0" borderId="0" xfId="0" applyBorder="1"/>
    <xf numFmtId="0" fontId="0" fillId="0" borderId="16" xfId="0" applyBorder="1"/>
    <xf numFmtId="0" fontId="16" fillId="0" borderId="0" xfId="0" applyFont="1" applyAlignment="1">
      <alignment horizontal="center" vertical="center"/>
    </xf>
  </cellXfs>
  <cellStyles count="208">
    <cellStyle name="20% - Colore 1" xfId="19" builtinId="30" customBuiltin="1"/>
    <cellStyle name="20% - Colore 1 2" xfId="51" xr:uid="{70355FA3-FBCB-4C13-A547-DFFC3BD1BB58}"/>
    <cellStyle name="20% - Colore 2" xfId="23" builtinId="34" customBuiltin="1"/>
    <cellStyle name="20% - Colore 2 2" xfId="52" xr:uid="{554F2466-65FB-4881-9C24-7045F0B238C6}"/>
    <cellStyle name="20% - Colore 3" xfId="27" builtinId="38" customBuiltin="1"/>
    <cellStyle name="20% - Colore 3 2" xfId="53" xr:uid="{E7FFF79C-0238-477A-BB89-A22D64CCF095}"/>
    <cellStyle name="20% - Colore 4" xfId="31" builtinId="42" customBuiltin="1"/>
    <cellStyle name="20% - Colore 4 2" xfId="54" xr:uid="{4B154D46-EBEA-445F-B8FA-0613263FD393}"/>
    <cellStyle name="20% - Colore 5" xfId="35" builtinId="46" customBuiltin="1"/>
    <cellStyle name="20% - Colore 5 2" xfId="55" xr:uid="{85AE5EB6-01BD-42BE-AC59-AAE1D279FB44}"/>
    <cellStyle name="20% - Colore 6" xfId="39" builtinId="50" customBuiltin="1"/>
    <cellStyle name="20% - Colore 6 2" xfId="56" xr:uid="{ACBA8342-E1B4-41A8-AB6C-02B59603BDF6}"/>
    <cellStyle name="40% - Colore 1" xfId="20" builtinId="31" customBuiltin="1"/>
    <cellStyle name="40% - Colore 1 2" xfId="57" xr:uid="{D214BAEE-98E1-4C09-91DE-CBAE18B1D5C9}"/>
    <cellStyle name="40% - Colore 2" xfId="24" builtinId="35" customBuiltin="1"/>
    <cellStyle name="40% - Colore 2 2" xfId="58" xr:uid="{8EA57CE3-79F2-45C2-AE77-E36143EDEF7B}"/>
    <cellStyle name="40% - Colore 3" xfId="28" builtinId="39" customBuiltin="1"/>
    <cellStyle name="40% - Colore 3 2" xfId="59" xr:uid="{D921E3A4-874A-4F8A-A281-28890AB6EE3C}"/>
    <cellStyle name="40% - Colore 4" xfId="32" builtinId="43" customBuiltin="1"/>
    <cellStyle name="40% - Colore 4 2" xfId="60" xr:uid="{E069A15B-0104-49C4-98E5-39508432AECA}"/>
    <cellStyle name="40% - Colore 5" xfId="36" builtinId="47" customBuiltin="1"/>
    <cellStyle name="40% - Colore 5 2" xfId="61" xr:uid="{0C8E7475-64CC-4AE0-A3E2-D7298340CDD3}"/>
    <cellStyle name="40% - Colore 6" xfId="40" builtinId="51" customBuiltin="1"/>
    <cellStyle name="40% - Colore 6 2" xfId="62" xr:uid="{29CCF412-7EFF-4C45-B5F6-149B1D0F3FC4}"/>
    <cellStyle name="60% - Colore 1" xfId="21" builtinId="32" customBuiltin="1"/>
    <cellStyle name="60% - Colore 1 2" xfId="63" xr:uid="{437277D5-4503-4D36-957B-7D829DCC9B1F}"/>
    <cellStyle name="60% - Colore 2" xfId="25" builtinId="36" customBuiltin="1"/>
    <cellStyle name="60% - Colore 2 2" xfId="64" xr:uid="{B166A683-4ED3-47FB-B601-9FF8D3EBB7D4}"/>
    <cellStyle name="60% - Colore 3" xfId="29" builtinId="40" customBuiltin="1"/>
    <cellStyle name="60% - Colore 3 2" xfId="65" xr:uid="{3177F512-D530-41A9-BEFB-8B5B05C5FF9D}"/>
    <cellStyle name="60% - Colore 4" xfId="33" builtinId="44" customBuiltin="1"/>
    <cellStyle name="60% - Colore 4 2" xfId="66" xr:uid="{D52BFD85-C6C3-4F55-A0AA-82AE3187668A}"/>
    <cellStyle name="60% - Colore 5" xfId="37" builtinId="48" customBuiltin="1"/>
    <cellStyle name="60% - Colore 5 2" xfId="67" xr:uid="{1B3220FE-C02E-4E2E-8CEE-72B9AC4BF647}"/>
    <cellStyle name="60% - Colore 6" xfId="41" builtinId="52" customBuiltin="1"/>
    <cellStyle name="60% - Colore 6 2" xfId="68" xr:uid="{D35031CA-10F4-4728-9751-877B374E3AB2}"/>
    <cellStyle name="Calcolo" xfId="11" builtinId="22" customBuiltin="1"/>
    <cellStyle name="Calcolo 2" xfId="69" xr:uid="{AF1F7594-91E4-4536-8DA4-F9962A41C1C5}"/>
    <cellStyle name="Calcolo 2 2" xfId="99" xr:uid="{614B910D-AEC7-4E5F-8024-F59EF1F92587}"/>
    <cellStyle name="Calcolo 2 2 2" xfId="159" xr:uid="{173DC5F4-8024-4787-BBAA-71406E7796FA}"/>
    <cellStyle name="Calcolo 2 2 3" xfId="172" xr:uid="{7E498C4A-12E1-4074-AA97-45FBE6BF932E}"/>
    <cellStyle name="Calcolo 2 2 4" xfId="184" xr:uid="{67674312-7AEB-49E5-A5D1-E56482E6A46B}"/>
    <cellStyle name="Calcolo 2 2 5" xfId="196" xr:uid="{6425ACC2-1FB8-4694-9BAC-D0F8C2AD8C71}"/>
    <cellStyle name="Calcolo 2 2 6" xfId="131" xr:uid="{29822EA4-3583-4162-B0A0-A49AE5D7CBB1}"/>
    <cellStyle name="Calcolo 2 3" xfId="101" xr:uid="{FC01CC33-4EC6-4584-9CA2-BDD498E80107}"/>
    <cellStyle name="Calcolo 2 3 2" xfId="161" xr:uid="{2DD1406F-EDC2-44E4-9805-6805FFAA6A94}"/>
    <cellStyle name="Calcolo 2 3 3" xfId="174" xr:uid="{E190AB23-F04A-4C6F-A4BC-F92825B4AD35}"/>
    <cellStyle name="Calcolo 2 3 4" xfId="186" xr:uid="{AF8FF280-84B3-4EE7-BE20-8409FFAD1905}"/>
    <cellStyle name="Calcolo 2 3 5" xfId="198" xr:uid="{DA8F51F6-3B3D-48E3-8B5C-FC3400EA18C7}"/>
    <cellStyle name="Calcolo 2 3 6" xfId="133" xr:uid="{FCE7A8FC-201F-44E2-99F9-03B1516DADCD}"/>
    <cellStyle name="Calcolo 2 4" xfId="106" xr:uid="{AFA491DA-CE08-45DA-93E8-59A76D51A09C}"/>
    <cellStyle name="Calcolo 2 4 2" xfId="166" xr:uid="{7604A789-68FF-48F7-9AAD-6BB58FC5FC3C}"/>
    <cellStyle name="Calcolo 2 4 3" xfId="179" xr:uid="{7BFA2B55-E0CF-4DDB-87BE-70B4188B0CFC}"/>
    <cellStyle name="Calcolo 2 4 4" xfId="191" xr:uid="{8CEABB06-A155-498A-9342-E92592E77CB8}"/>
    <cellStyle name="Calcolo 2 4 5" xfId="203" xr:uid="{2E7EDEBE-511C-4DDA-9DC6-DB9BE8D1DBDE}"/>
    <cellStyle name="Calcolo 2 4 6" xfId="138" xr:uid="{4FB3ABF9-B30B-4BB6-B9E5-1036F33C71EB}"/>
    <cellStyle name="Calcolo 2 5" xfId="147" xr:uid="{CFE4A275-921D-4194-A531-F22DD961135C}"/>
    <cellStyle name="Calcolo 2 6" xfId="148" xr:uid="{14306184-4F39-473D-B917-2FA9466884DC}"/>
    <cellStyle name="Calcolo 2 7" xfId="146" xr:uid="{FB7F3022-2C4D-4118-8D0B-8824C3E642FA}"/>
    <cellStyle name="Calcolo 2 8" xfId="149" xr:uid="{CE08AF42-22B4-4FC7-B87C-AE7DC47EA9F3}"/>
    <cellStyle name="Calcolo 2 9" xfId="111" xr:uid="{E20F8694-DBAB-4010-897F-6E5E19481E7F}"/>
    <cellStyle name="Cella collegata" xfId="12" builtinId="24" customBuiltin="1"/>
    <cellStyle name="Cella collegata 2" xfId="70" xr:uid="{FCA5CAA5-11B8-4A54-86BD-79AADEDC4399}"/>
    <cellStyle name="Cella da controllare" xfId="13" builtinId="23" customBuiltin="1"/>
    <cellStyle name="Cella da controllare 2" xfId="71" xr:uid="{D1B90F51-C6F1-4535-A29A-025BDD93409A}"/>
    <cellStyle name="Colore 1" xfId="18" builtinId="29" customBuiltin="1"/>
    <cellStyle name="Colore 1 2" xfId="72" xr:uid="{24B494D9-429D-47C4-860D-5400791307D2}"/>
    <cellStyle name="Colore 2" xfId="22" builtinId="33" customBuiltin="1"/>
    <cellStyle name="Colore 2 2" xfId="73" xr:uid="{57CBE020-2FAB-4762-83A6-46158A8C4270}"/>
    <cellStyle name="Colore 3" xfId="26" builtinId="37" customBuiltin="1"/>
    <cellStyle name="Colore 3 2" xfId="74" xr:uid="{DE176AD1-6D54-42C5-A28C-CC5477F7959E}"/>
    <cellStyle name="Colore 4" xfId="30" builtinId="41" customBuiltin="1"/>
    <cellStyle name="Colore 4 2" xfId="75" xr:uid="{E3962279-A6DF-4BDE-8BC5-0BE1ACAF1605}"/>
    <cellStyle name="Colore 5" xfId="34" builtinId="45" customBuiltin="1"/>
    <cellStyle name="Colore 5 2" xfId="76" xr:uid="{76A76E14-04EF-4759-9BA3-9BF6463B5224}"/>
    <cellStyle name="Colore 6" xfId="38" builtinId="49" customBuiltin="1"/>
    <cellStyle name="Colore 6 2" xfId="77" xr:uid="{6B5A9E37-8370-491D-B5F0-33973EA5EBA7}"/>
    <cellStyle name="Input" xfId="9" builtinId="20" customBuiltin="1"/>
    <cellStyle name="Input 2" xfId="78" xr:uid="{32AB6F20-67DA-4FB0-9B19-8F4E3F6F1C6B}"/>
    <cellStyle name="Input 2 2" xfId="100" xr:uid="{4D44EF58-80A5-4B56-B2DF-46426BD3FC00}"/>
    <cellStyle name="Input 2 2 2" xfId="160" xr:uid="{CD293C63-FDE1-4588-9525-AED46769E719}"/>
    <cellStyle name="Input 2 2 3" xfId="173" xr:uid="{EFF649AA-6FF8-4061-A4EA-981AED3A1161}"/>
    <cellStyle name="Input 2 2 4" xfId="185" xr:uid="{8F4D9B14-0982-4577-85C4-2C09E45CDD9D}"/>
    <cellStyle name="Input 2 2 5" xfId="197" xr:uid="{5B960204-839D-44E4-8D4B-454B8601F388}"/>
    <cellStyle name="Input 2 2 6" xfId="132" xr:uid="{BB41EC2C-B67A-44B3-9529-965D924CA803}"/>
    <cellStyle name="Input 2 3" xfId="102" xr:uid="{3A73DDEB-0AA2-4004-8657-B100BDC55E92}"/>
    <cellStyle name="Input 2 3 2" xfId="162" xr:uid="{3095E527-9503-43C2-A8C7-DC78A5EBB026}"/>
    <cellStyle name="Input 2 3 3" xfId="175" xr:uid="{C2F1B0BC-5657-4DB7-84B0-ECB5E1455389}"/>
    <cellStyle name="Input 2 3 4" xfId="187" xr:uid="{0B2E9792-163E-4A47-9069-88C3DF9763FA}"/>
    <cellStyle name="Input 2 3 5" xfId="199" xr:uid="{4CA5A765-DF48-4EA7-8D56-8A41E79E51BB}"/>
    <cellStyle name="Input 2 3 6" xfId="134" xr:uid="{C443ADB7-5E49-48B6-9402-9451934DE24B}"/>
    <cellStyle name="Input 2 4" xfId="107" xr:uid="{3AC16F56-CA38-4707-86A6-3807E887F687}"/>
    <cellStyle name="Input 2 4 2" xfId="167" xr:uid="{30C5BA4A-472B-4459-83D1-C3C5E2613584}"/>
    <cellStyle name="Input 2 4 3" xfId="180" xr:uid="{DD78C4CA-7B05-40C4-887A-C0CF0C4444B6}"/>
    <cellStyle name="Input 2 4 4" xfId="192" xr:uid="{2F360E5A-AC2C-43B8-8C2F-BD65FB4CC1C7}"/>
    <cellStyle name="Input 2 4 5" xfId="204" xr:uid="{248F9C87-DB8C-40F5-B0C8-E761C7213F42}"/>
    <cellStyle name="Input 2 4 6" xfId="139" xr:uid="{6D568A43-83A4-42EC-A937-4CB12D093A7F}"/>
    <cellStyle name="Input 2 5" xfId="152" xr:uid="{10E110AA-02DC-4214-B07B-F3C400E9CCC8}"/>
    <cellStyle name="Input 2 6" xfId="145" xr:uid="{2AAF9701-7F79-4962-9444-82CF187EE4AB}"/>
    <cellStyle name="Input 2 7" xfId="150" xr:uid="{BB4CCAB0-7A1A-41C5-BEE7-82398FA7BE55}"/>
    <cellStyle name="Input 2 8" xfId="155" xr:uid="{FC2778F4-5C34-4A44-804A-6E6BB667BFE2}"/>
    <cellStyle name="Input 2 9" xfId="112" xr:uid="{AC8A6920-61EE-4D83-9A80-9AEB2EA4F073}"/>
    <cellStyle name="Intestazione" xfId="43" xr:uid="{D9B38AD3-36D5-4FCC-93C0-1B74B950AB39}"/>
    <cellStyle name="Intestazione1" xfId="44" xr:uid="{16D1BF99-5100-4D9E-9573-38B0E3F8A87C}"/>
    <cellStyle name="Neutrale" xfId="8" builtinId="28" customBuiltin="1"/>
    <cellStyle name="Neutrale 2" xfId="79" xr:uid="{47433F85-9EEF-4611-9C7A-A41334C4D0F2}"/>
    <cellStyle name="Normale" xfId="0" builtinId="0"/>
    <cellStyle name="Normale 2" xfId="47" xr:uid="{3E072465-B4C7-4ABC-A3B1-F94CA618AD47}"/>
    <cellStyle name="Normale 2 2" xfId="50" xr:uid="{892E42FC-177C-4ADC-A334-26BDA0B9CE69}"/>
    <cellStyle name="Normale 2 2 2" xfId="95" xr:uid="{1D5E5EF2-421D-45CB-A7A2-CC50F45B47F2}"/>
    <cellStyle name="Normale 2 2 2 2" xfId="127" xr:uid="{7DFC7579-BC91-48AD-8471-42D6A6C72698}"/>
    <cellStyle name="Normale 2 2 3" xfId="98" xr:uid="{8CA4E786-98BD-4F41-9B4D-B1681C328AA9}"/>
    <cellStyle name="Normale 2 2 3 2" xfId="130" xr:uid="{BE6E8860-86FE-4E96-A7C8-B7FA0B9A3C03}"/>
    <cellStyle name="Normale 2 2 4" xfId="120" xr:uid="{1E267C33-9A4F-4135-B700-BB16A5D4EAEA}"/>
    <cellStyle name="Normale 2 3" xfId="93" xr:uid="{76DA3379-9E71-4DA5-87B7-CE7D880369FC}"/>
    <cellStyle name="Normale 2 3 2" xfId="125" xr:uid="{1C839827-F2BC-40A1-82DE-2A38CA1B9831}"/>
    <cellStyle name="Normale 2 4" xfId="96" xr:uid="{6FBA14D2-641E-4129-BEC7-8D8B2CAA43B1}"/>
    <cellStyle name="Normale 2 4 2" xfId="128" xr:uid="{310E9E7C-4E70-4340-B9F4-4C2FF073DCCB}"/>
    <cellStyle name="Normale 2 5" xfId="117" xr:uid="{7A4F41F6-84B3-4BCE-8308-B8CFF969B77E}"/>
    <cellStyle name="Normale 3" xfId="42" xr:uid="{27E469D8-413C-470D-A730-6063ACEC2147}"/>
    <cellStyle name="Normale 4" xfId="49" xr:uid="{DCCBB55F-0BF1-4A9C-955C-607B00E7B376}"/>
    <cellStyle name="Normale 4 2" xfId="94" xr:uid="{F4B3B5C8-7ED2-488A-AB8F-546E7956EA42}"/>
    <cellStyle name="Normale 4 2 2" xfId="126" xr:uid="{BC6DBB95-CA3B-47FE-9BE2-DB23F91C938A}"/>
    <cellStyle name="Normale 4 3" xfId="97" xr:uid="{E0DDFAE5-3ECD-4027-86A8-3392EED31935}"/>
    <cellStyle name="Normale 4 3 2" xfId="129" xr:uid="{14A4FC3E-FB37-4B2D-88B4-A8EA7E4DECBA}"/>
    <cellStyle name="Normale 4 4" xfId="119" xr:uid="{BCC359FE-3915-46A6-817D-05ADDFBB6838}"/>
    <cellStyle name="Normale 5" xfId="92" xr:uid="{442A0A1E-E695-4C1F-BA46-DDBB1E882A25}"/>
    <cellStyle name="Normale 5 2" xfId="124" xr:uid="{1FEA77BE-7477-497D-950B-47F4B7B67286}"/>
    <cellStyle name="Normale 6" xfId="48" xr:uid="{4F22401D-73C9-4197-8EF2-B696109F3979}"/>
    <cellStyle name="Normale 6 2" xfId="118" xr:uid="{410E10DC-2137-4035-8C1A-B11D78E5603D}"/>
    <cellStyle name="Normale 7" xfId="116" xr:uid="{2C681C68-A901-453B-9F61-37D3E04D701A}"/>
    <cellStyle name="Nota" xfId="15" builtinId="10" customBuiltin="1"/>
    <cellStyle name="Nota 2" xfId="80" xr:uid="{0CB23901-EB61-42F9-A33F-A8AA1700FCEB}"/>
    <cellStyle name="Nota 2 2" xfId="103" xr:uid="{82F7BEF1-CC94-40E9-9033-EA58469AB659}"/>
    <cellStyle name="Nota 2 2 2" xfId="163" xr:uid="{360573C7-89FF-4BA3-B53E-F72B3F6D4A02}"/>
    <cellStyle name="Nota 2 2 3" xfId="176" xr:uid="{95885658-0B2C-46AE-BE8F-94BC645949FC}"/>
    <cellStyle name="Nota 2 2 4" xfId="188" xr:uid="{0ED901C7-D4A1-4403-8E2A-E5507C38170E}"/>
    <cellStyle name="Nota 2 2 5" xfId="200" xr:uid="{6B0BA211-4A85-4779-A274-35EC83F012E2}"/>
    <cellStyle name="Nota 2 2 6" xfId="135" xr:uid="{783D9B91-DFF7-4C72-B175-2E272F4CAFEC}"/>
    <cellStyle name="Nota 2 3" xfId="108" xr:uid="{C702BC1F-4BAA-442E-A8D2-6B29E8C9B4B1}"/>
    <cellStyle name="Nota 2 3 2" xfId="168" xr:uid="{30AB3FB1-3692-4FE9-88E3-A84B51590EFA}"/>
    <cellStyle name="Nota 2 3 3" xfId="181" xr:uid="{2079BD3C-C758-44A0-9E13-71F0B5C2245C}"/>
    <cellStyle name="Nota 2 3 4" xfId="193" xr:uid="{D30059F0-61D8-463F-99BD-4DA4AF6F1B14}"/>
    <cellStyle name="Nota 2 3 5" xfId="205" xr:uid="{E33C2F0F-3FFE-4D02-8232-F5D54CC48699}"/>
    <cellStyle name="Nota 2 3 6" xfId="140" xr:uid="{BBC18C4D-7811-4BF9-A40C-4029F75B353F}"/>
    <cellStyle name="Nota 2 4" xfId="153" xr:uid="{DD4F89DE-994C-47E8-A341-DFD58372F8B6}"/>
    <cellStyle name="Nota 2 5" xfId="144" xr:uid="{25FB6718-CDB2-4813-BC65-A098CB633559}"/>
    <cellStyle name="Nota 2 6" xfId="151" xr:uid="{222359AB-659F-45D1-8B8E-EFD15B3D58FD}"/>
    <cellStyle name="Nota 2 7" xfId="156" xr:uid="{8179D897-F5BD-4A0F-9127-39F93BD545D7}"/>
    <cellStyle name="Nota 2 8" xfId="113" xr:uid="{0CF4B054-BB69-4AD4-AB9C-A32B6636C406}"/>
    <cellStyle name="Output" xfId="10" builtinId="21" customBuiltin="1"/>
    <cellStyle name="Output 2" xfId="81" xr:uid="{9D25478D-4428-4622-882F-FF2A64377B2D}"/>
    <cellStyle name="Output 2 2" xfId="104" xr:uid="{790F1CEC-494B-4823-8CB7-62C875EBED67}"/>
    <cellStyle name="Output 2 2 2" xfId="164" xr:uid="{7286A58D-5316-4C24-9E0C-D21F82015AD4}"/>
    <cellStyle name="Output 2 2 3" xfId="177" xr:uid="{553C1F2C-8294-4727-A0B3-7556BE743285}"/>
    <cellStyle name="Output 2 2 4" xfId="189" xr:uid="{FE77AE91-5F19-4BB8-BCE4-A87EC56FBE93}"/>
    <cellStyle name="Output 2 2 5" xfId="201" xr:uid="{DED95FBB-3E0E-43B1-9ADB-E8221136DEE5}"/>
    <cellStyle name="Output 2 2 6" xfId="136" xr:uid="{3A8F44E0-D059-49D7-A8C4-9CAC3DC24BD6}"/>
    <cellStyle name="Output 2 3" xfId="109" xr:uid="{EFFCFF02-9FDE-4D45-869D-4BF01A54B804}"/>
    <cellStyle name="Output 2 3 2" xfId="169" xr:uid="{211A8DBC-118D-4563-BC5D-5BCD8E8265E7}"/>
    <cellStyle name="Output 2 3 3" xfId="182" xr:uid="{1AA7C44F-EF63-4355-9E2D-CBF4AF3549C7}"/>
    <cellStyle name="Output 2 3 4" xfId="194" xr:uid="{A217364D-AAA5-4337-8CE9-375411BD3A43}"/>
    <cellStyle name="Output 2 3 5" xfId="206" xr:uid="{3ECD8B7B-23E8-43D1-A44F-E04B6DC98942}"/>
    <cellStyle name="Output 2 3 6" xfId="141" xr:uid="{E99A9E1E-B108-4E2D-8623-1D25DD30A4C4}"/>
    <cellStyle name="Output 2 4" xfId="154" xr:uid="{ABF1BF14-A05B-41F2-AEE1-1BDE57AA3B1D}"/>
    <cellStyle name="Output 2 5" xfId="143" xr:uid="{127D6F29-E84E-4363-B8EE-FBAD2C1D291E}"/>
    <cellStyle name="Output 2 6" xfId="123" xr:uid="{DD61D4F2-4BDC-4017-8690-9F8DB313918F}"/>
    <cellStyle name="Output 2 7" xfId="122" xr:uid="{5501F849-CF8F-4492-A7BE-2C3AE884B402}"/>
    <cellStyle name="Output 2 8" xfId="114" xr:uid="{0CC26E7B-34D8-41AC-91D6-5E211FD97B3D}"/>
    <cellStyle name="Risultato" xfId="45" xr:uid="{43660B91-5219-4523-91A7-FB01DA591B5C}"/>
    <cellStyle name="Risultato2" xfId="46" xr:uid="{65F26142-07A6-43B2-9582-D533267CD1DF}"/>
    <cellStyle name="Testo avviso" xfId="14" builtinId="11" customBuiltin="1"/>
    <cellStyle name="Testo avviso 2" xfId="82" xr:uid="{411972D4-0A81-45F4-BBE5-7831AFBDAC4E}"/>
    <cellStyle name="Testo descrittivo" xfId="16" builtinId="53" customBuiltin="1"/>
    <cellStyle name="Testo descrittivo 2" xfId="83" xr:uid="{66BE5F3E-DC7C-421B-BF21-F3A1718A63B0}"/>
    <cellStyle name="Titolo" xfId="1" builtinId="15" customBuiltin="1"/>
    <cellStyle name="Titolo 1" xfId="2" builtinId="16" customBuiltin="1"/>
    <cellStyle name="Titolo 1 2" xfId="85" xr:uid="{4F8D5FA8-EFB6-4C7F-AEF4-0100871B6D33}"/>
    <cellStyle name="Titolo 2" xfId="3" builtinId="17" customBuiltin="1"/>
    <cellStyle name="Titolo 2 2" xfId="86" xr:uid="{B20C6565-90F1-4AFE-8530-3919569B3FD7}"/>
    <cellStyle name="Titolo 3" xfId="4" builtinId="18" customBuiltin="1"/>
    <cellStyle name="Titolo 3 2" xfId="87" xr:uid="{8CE8CDF9-5F59-4A8C-82CF-BC663A53C2EE}"/>
    <cellStyle name="Titolo 4" xfId="5" builtinId="19" customBuiltin="1"/>
    <cellStyle name="Titolo 4 2" xfId="88" xr:uid="{78AE35B6-E49A-453C-B1AA-C0D131A82FD8}"/>
    <cellStyle name="Titolo 5" xfId="84" xr:uid="{C86E3FBA-4515-47FF-BEC5-97CD708EA9AC}"/>
    <cellStyle name="Totale" xfId="17" builtinId="25" customBuiltin="1"/>
    <cellStyle name="Totale 2" xfId="89" xr:uid="{41F2CB4B-2AA5-405E-BF18-E3750A9951F6}"/>
    <cellStyle name="Totale 2 2" xfId="105" xr:uid="{23AC7F8D-B079-46B7-B766-4DA7B7F22EEA}"/>
    <cellStyle name="Totale 2 2 2" xfId="165" xr:uid="{5DD84C76-BEBA-42A4-9C51-5DF2FF713FAC}"/>
    <cellStyle name="Totale 2 2 3" xfId="178" xr:uid="{44447EBA-8CCB-4631-92B7-F5A29359107A}"/>
    <cellStyle name="Totale 2 2 4" xfId="190" xr:uid="{9750AE51-B58D-4F16-9095-85AB71D19B08}"/>
    <cellStyle name="Totale 2 2 5" xfId="202" xr:uid="{D8AD0EC6-DAA7-435D-97F3-16263E9400EB}"/>
    <cellStyle name="Totale 2 2 6" xfId="137" xr:uid="{9455AAA8-CE34-4BED-B877-41DC60E3C914}"/>
    <cellStyle name="Totale 2 3" xfId="110" xr:uid="{2658FDA3-0021-4973-9853-D04E1F7C6934}"/>
    <cellStyle name="Totale 2 3 2" xfId="170" xr:uid="{CA72630A-30F2-44A6-ACB9-F73BCE117087}"/>
    <cellStyle name="Totale 2 3 3" xfId="183" xr:uid="{A70825BF-5DC5-4A60-BAB5-113CADDEA4F1}"/>
    <cellStyle name="Totale 2 3 4" xfId="195" xr:uid="{64883219-753C-4686-9C6F-BF15175B93EC}"/>
    <cellStyle name="Totale 2 3 5" xfId="207" xr:uid="{36E3C0B8-BB1F-4FBA-8A0F-23270A1FFDE2}"/>
    <cellStyle name="Totale 2 3 6" xfId="142" xr:uid="{2B4723DF-2E8D-43C4-98BB-75935D1B1719}"/>
    <cellStyle name="Totale 2 4" xfId="157" xr:uid="{7A685364-9B9D-4AB2-A3FD-F578F7FB1A55}"/>
    <cellStyle name="Totale 2 5" xfId="121" xr:uid="{3A9C6E57-2637-4308-AB01-5EAC40DE65D3}"/>
    <cellStyle name="Totale 2 6" xfId="158" xr:uid="{7CD69B41-5CBD-40AC-A54E-3F80640FFC09}"/>
    <cellStyle name="Totale 2 7" xfId="171" xr:uid="{E9FFC3AB-D3BF-462C-A359-B9A340BEDC9A}"/>
    <cellStyle name="Totale 2 8" xfId="115" xr:uid="{B899E1D9-A223-46BD-A161-C0FD9C25311A}"/>
    <cellStyle name="Valore non valido" xfId="7" builtinId="27" customBuiltin="1"/>
    <cellStyle name="Valore non valido 2" xfId="90" xr:uid="{D8E15A78-BED3-426A-8874-ABD177CBD1F2}"/>
    <cellStyle name="Valore valido" xfId="6" builtinId="26" customBuiltin="1"/>
    <cellStyle name="Valore valido 2" xfId="91" xr:uid="{1333156B-2C09-45B8-B95B-67FAC28A9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2607-7C2A-4ABE-BACA-8BB70AD8DAF9}">
  <dimension ref="A1:K39"/>
  <sheetViews>
    <sheetView tabSelected="1" zoomScale="130" zoomScaleNormal="130" workbookViewId="0">
      <selection activeCell="D11" sqref="D11"/>
    </sheetView>
  </sheetViews>
  <sheetFormatPr defaultRowHeight="15" x14ac:dyDescent="0.25"/>
  <cols>
    <col min="1" max="1" width="10.5703125" style="1" customWidth="1"/>
    <col min="2" max="2" width="50.42578125" style="1" customWidth="1"/>
    <col min="3" max="8" width="15.5703125" style="10" customWidth="1"/>
    <col min="9" max="9" width="15.5703125" style="2" customWidth="1"/>
    <col min="10" max="10" width="13.28515625" style="1" bestFit="1" customWidth="1"/>
    <col min="11" max="11" width="14.42578125" style="1" customWidth="1"/>
    <col min="12" max="12" width="17.28515625" style="1" customWidth="1"/>
    <col min="13" max="16384" width="9.140625" style="1"/>
  </cols>
  <sheetData>
    <row r="1" spans="1:9" ht="24" customHeight="1" x14ac:dyDescent="0.25">
      <c r="A1" s="30" t="s">
        <v>58</v>
      </c>
      <c r="B1" s="30"/>
      <c r="C1" s="30"/>
      <c r="D1" s="30"/>
      <c r="E1" s="30"/>
      <c r="F1" s="30"/>
      <c r="G1" s="30"/>
      <c r="H1" s="30"/>
      <c r="I1" s="30"/>
    </row>
    <row r="2" spans="1:9" ht="30" customHeight="1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ht="18.75" x14ac:dyDescent="0.25">
      <c r="A3" s="3"/>
      <c r="B3" s="4" t="s">
        <v>9</v>
      </c>
      <c r="C3" s="5" t="s">
        <v>10</v>
      </c>
      <c r="D3" s="5" t="s">
        <v>54</v>
      </c>
      <c r="E3" s="5" t="s">
        <v>10</v>
      </c>
      <c r="F3" s="5" t="s">
        <v>11</v>
      </c>
      <c r="G3" s="5" t="s">
        <v>56</v>
      </c>
      <c r="H3" s="5" t="s">
        <v>11</v>
      </c>
      <c r="I3" s="6" t="s">
        <v>12</v>
      </c>
    </row>
    <row r="4" spans="1:9" ht="18.75" x14ac:dyDescent="0.25">
      <c r="A4" s="7"/>
      <c r="B4" s="8" t="s">
        <v>13</v>
      </c>
      <c r="C4" s="9">
        <f>SUM(C5:C6)</f>
        <v>80000</v>
      </c>
      <c r="D4" s="9">
        <f>SUM(D5:D6)</f>
        <v>0</v>
      </c>
      <c r="E4" s="9">
        <f>SUM(E5:E6)</f>
        <v>80000</v>
      </c>
      <c r="F4" s="9">
        <f>SUM(F5:F6)</f>
        <v>0</v>
      </c>
      <c r="G4" s="9">
        <f>SUM(G5:G6)</f>
        <v>0</v>
      </c>
      <c r="H4" s="9">
        <f>F4+G4</f>
        <v>0</v>
      </c>
      <c r="I4" s="9">
        <f>SUM(I5:I6)</f>
        <v>0</v>
      </c>
    </row>
    <row r="5" spans="1:9" ht="15.75" customHeight="1" x14ac:dyDescent="0.25">
      <c r="A5" s="12" t="s">
        <v>15</v>
      </c>
      <c r="B5" s="18" t="s">
        <v>14</v>
      </c>
      <c r="C5" s="11">
        <v>55000</v>
      </c>
      <c r="D5" s="11"/>
      <c r="E5" s="11">
        <f>SUM(C5+D5)</f>
        <v>55000</v>
      </c>
      <c r="F5" s="11"/>
      <c r="G5" s="11"/>
      <c r="H5" s="11"/>
      <c r="I5" s="11"/>
    </row>
    <row r="6" spans="1:9" ht="30" x14ac:dyDescent="0.25">
      <c r="A6" s="13" t="s">
        <v>17</v>
      </c>
      <c r="B6" s="18" t="s">
        <v>16</v>
      </c>
      <c r="C6" s="11">
        <v>25000</v>
      </c>
      <c r="D6" s="11"/>
      <c r="E6" s="11">
        <f>SUM(C6+D6)</f>
        <v>25000</v>
      </c>
      <c r="F6" s="11"/>
      <c r="G6" s="11"/>
      <c r="H6" s="11"/>
      <c r="I6" s="11"/>
    </row>
    <row r="7" spans="1:9" ht="18.75" x14ac:dyDescent="0.25">
      <c r="A7" s="7"/>
      <c r="B7" s="8" t="s">
        <v>18</v>
      </c>
      <c r="C7" s="9">
        <f>SUM(C8:C19)</f>
        <v>40438723</v>
      </c>
      <c r="D7" s="9">
        <f>SUM(D8:D19)</f>
        <v>912426.86</v>
      </c>
      <c r="E7" s="9">
        <f>SUM(E8:E19)</f>
        <v>41351149.859999999</v>
      </c>
      <c r="F7" s="9">
        <f>SUM(F8:F19)</f>
        <v>14977279.050000001</v>
      </c>
      <c r="G7" s="9">
        <f>SUM(G8:G19)</f>
        <v>-400000</v>
      </c>
      <c r="H7" s="9">
        <f>F7+G7</f>
        <v>14577279.050000001</v>
      </c>
      <c r="I7" s="9">
        <f>SUM(I8:I19)</f>
        <v>6186075.96</v>
      </c>
    </row>
    <row r="8" spans="1:9" x14ac:dyDescent="0.25">
      <c r="A8" s="14" t="s">
        <v>1</v>
      </c>
      <c r="B8" s="15" t="s">
        <v>19</v>
      </c>
      <c r="C8" s="16">
        <v>1300000</v>
      </c>
      <c r="D8" s="16">
        <f>196644.61+57128.04</f>
        <v>253772.65</v>
      </c>
      <c r="E8" s="16">
        <f>C8+D8</f>
        <v>1553772.65</v>
      </c>
      <c r="F8" s="16"/>
      <c r="G8" s="16"/>
      <c r="H8" s="16"/>
      <c r="I8" s="16"/>
    </row>
    <row r="9" spans="1:9" x14ac:dyDescent="0.25">
      <c r="A9" s="14" t="s">
        <v>3</v>
      </c>
      <c r="B9" s="15" t="s">
        <v>20</v>
      </c>
      <c r="C9" s="16">
        <v>940000</v>
      </c>
      <c r="D9" s="16">
        <v>-174267.16</v>
      </c>
      <c r="E9" s="16">
        <f t="shared" ref="E9:E19" si="0">C9+D9</f>
        <v>765732.84</v>
      </c>
      <c r="F9" s="16"/>
      <c r="G9" s="16"/>
      <c r="H9" s="16"/>
      <c r="I9" s="16"/>
    </row>
    <row r="10" spans="1:9" x14ac:dyDescent="0.25">
      <c r="A10" s="14" t="s">
        <v>4</v>
      </c>
      <c r="B10" s="15" t="s">
        <v>20</v>
      </c>
      <c r="C10" s="16"/>
      <c r="D10" s="16"/>
      <c r="E10" s="16">
        <f t="shared" si="0"/>
        <v>0</v>
      </c>
      <c r="F10" s="16"/>
      <c r="G10" s="16"/>
      <c r="H10" s="16"/>
      <c r="I10" s="16"/>
    </row>
    <row r="11" spans="1:9" ht="30" x14ac:dyDescent="0.25">
      <c r="A11" s="17" t="s">
        <v>0</v>
      </c>
      <c r="B11" s="18" t="s">
        <v>21</v>
      </c>
      <c r="C11" s="16">
        <v>50000</v>
      </c>
      <c r="D11" s="16">
        <f>852.98+12633.22</f>
        <v>13486.199999999999</v>
      </c>
      <c r="E11" s="16">
        <f t="shared" si="0"/>
        <v>63486.2</v>
      </c>
      <c r="F11" s="16"/>
      <c r="G11" s="16"/>
      <c r="H11" s="16"/>
      <c r="I11" s="16"/>
    </row>
    <row r="12" spans="1:9" ht="30" x14ac:dyDescent="0.25">
      <c r="A12" s="17" t="s">
        <v>6</v>
      </c>
      <c r="B12" s="18" t="s">
        <v>21</v>
      </c>
      <c r="C12" s="16"/>
      <c r="D12" s="16">
        <f>3307.54+52729.61</f>
        <v>56037.15</v>
      </c>
      <c r="E12" s="16">
        <f t="shared" si="0"/>
        <v>56037.15</v>
      </c>
      <c r="F12" s="16"/>
      <c r="G12" s="16"/>
      <c r="H12" s="16"/>
      <c r="I12" s="16"/>
    </row>
    <row r="13" spans="1:9" ht="30" x14ac:dyDescent="0.25">
      <c r="A13" s="17" t="s">
        <v>7</v>
      </c>
      <c r="B13" s="18" t="s">
        <v>21</v>
      </c>
      <c r="C13" s="16">
        <v>2000000</v>
      </c>
      <c r="D13" s="16">
        <f>947.24+269101.5+2707.91+2641.37+400000</f>
        <v>675398.02</v>
      </c>
      <c r="E13" s="16">
        <f t="shared" si="0"/>
        <v>2675398.02</v>
      </c>
      <c r="F13" s="16">
        <v>600000</v>
      </c>
      <c r="G13" s="16">
        <v>-400000</v>
      </c>
      <c r="H13" s="16">
        <f t="shared" ref="H13:H19" si="1">F13+G13</f>
        <v>200000</v>
      </c>
      <c r="I13" s="16"/>
    </row>
    <row r="14" spans="1:9" ht="30" x14ac:dyDescent="0.25">
      <c r="A14" s="17" t="s">
        <v>8</v>
      </c>
      <c r="B14" s="18" t="s">
        <v>21</v>
      </c>
      <c r="C14" s="16">
        <v>100000</v>
      </c>
      <c r="D14" s="16">
        <v>12000</v>
      </c>
      <c r="E14" s="16">
        <f t="shared" si="0"/>
        <v>112000</v>
      </c>
      <c r="F14" s="16"/>
      <c r="G14" s="16"/>
      <c r="H14" s="16"/>
      <c r="I14" s="16"/>
    </row>
    <row r="15" spans="1:9" x14ac:dyDescent="0.25">
      <c r="A15" s="17" t="s">
        <v>22</v>
      </c>
      <c r="B15" s="15" t="s">
        <v>23</v>
      </c>
      <c r="C15" s="16">
        <v>1540000</v>
      </c>
      <c r="D15" s="16">
        <v>-12000</v>
      </c>
      <c r="E15" s="16">
        <f t="shared" si="0"/>
        <v>1528000</v>
      </c>
      <c r="F15" s="16">
        <v>5587000</v>
      </c>
      <c r="G15" s="16"/>
      <c r="H15" s="16">
        <f t="shared" si="1"/>
        <v>5587000</v>
      </c>
      <c r="I15" s="16"/>
    </row>
    <row r="16" spans="1:9" x14ac:dyDescent="0.25">
      <c r="A16" s="17" t="s">
        <v>25</v>
      </c>
      <c r="B16" s="15" t="s">
        <v>24</v>
      </c>
      <c r="C16" s="16">
        <v>20000</v>
      </c>
      <c r="D16" s="16"/>
      <c r="E16" s="16">
        <f t="shared" si="0"/>
        <v>20000</v>
      </c>
      <c r="F16" s="16"/>
      <c r="G16" s="16"/>
      <c r="H16" s="16"/>
      <c r="I16" s="16"/>
    </row>
    <row r="17" spans="1:11" x14ac:dyDescent="0.25">
      <c r="A17" s="17" t="s">
        <v>2</v>
      </c>
      <c r="B17" s="20" t="s">
        <v>55</v>
      </c>
      <c r="C17" s="16"/>
      <c r="D17" s="16">
        <v>88000</v>
      </c>
      <c r="E17" s="16">
        <f t="shared" si="0"/>
        <v>88000</v>
      </c>
      <c r="F17" s="16"/>
      <c r="G17" s="16"/>
      <c r="H17" s="16"/>
      <c r="I17" s="16"/>
    </row>
    <row r="18" spans="1:11" x14ac:dyDescent="0.25">
      <c r="A18" s="19" t="s">
        <v>5</v>
      </c>
      <c r="B18" s="20" t="s">
        <v>26</v>
      </c>
      <c r="C18" s="16">
        <v>10385150</v>
      </c>
      <c r="D18" s="16"/>
      <c r="E18" s="16">
        <f t="shared" si="0"/>
        <v>10385150</v>
      </c>
      <c r="F18" s="16">
        <v>2338891.0699999998</v>
      </c>
      <c r="G18" s="16"/>
      <c r="H18" s="16">
        <f t="shared" si="1"/>
        <v>2338891.0699999998</v>
      </c>
      <c r="I18" s="16">
        <v>4009536.94</v>
      </c>
      <c r="K18" s="2"/>
    </row>
    <row r="19" spans="1:11" x14ac:dyDescent="0.25">
      <c r="A19" s="19" t="s">
        <v>27</v>
      </c>
      <c r="B19" s="20" t="s">
        <v>28</v>
      </c>
      <c r="C19" s="16">
        <v>24103573</v>
      </c>
      <c r="D19" s="16"/>
      <c r="E19" s="16">
        <f t="shared" si="0"/>
        <v>24103573</v>
      </c>
      <c r="F19" s="16">
        <v>6451387.9800000004</v>
      </c>
      <c r="G19" s="16"/>
      <c r="H19" s="16">
        <f t="shared" si="1"/>
        <v>6451387.9800000004</v>
      </c>
      <c r="I19" s="16">
        <v>2176539.02</v>
      </c>
      <c r="K19" s="2"/>
    </row>
    <row r="20" spans="1:11" ht="19.5" thickBot="1" x14ac:dyDescent="0.3">
      <c r="A20" s="21"/>
      <c r="B20" s="22" t="s">
        <v>29</v>
      </c>
      <c r="C20" s="9">
        <f>C4+C7</f>
        <v>40518723</v>
      </c>
      <c r="D20" s="9">
        <f>D4+D7</f>
        <v>912426.86</v>
      </c>
      <c r="E20" s="9">
        <f>E4+E7</f>
        <v>41431149.859999999</v>
      </c>
      <c r="F20" s="9">
        <f>F4+F7</f>
        <v>14977279.050000001</v>
      </c>
      <c r="G20" s="9">
        <f t="shared" ref="G20:H20" si="2">G4+G7</f>
        <v>-400000</v>
      </c>
      <c r="H20" s="9">
        <f t="shared" si="2"/>
        <v>14577279.050000001</v>
      </c>
      <c r="I20" s="9">
        <f>I4+I7</f>
        <v>6186075.96</v>
      </c>
    </row>
    <row r="21" spans="1:11" ht="15.75" thickTop="1" x14ac:dyDescent="0.25">
      <c r="A21" s="29"/>
      <c r="B21" s="28"/>
      <c r="C21" s="23"/>
      <c r="D21" s="23"/>
      <c r="E21" s="23"/>
      <c r="F21" s="23"/>
      <c r="G21" s="23"/>
      <c r="H21" s="23"/>
      <c r="I21" s="16"/>
    </row>
    <row r="22" spans="1:11" ht="18.75" x14ac:dyDescent="0.25">
      <c r="A22" s="3"/>
      <c r="B22" s="24" t="s">
        <v>30</v>
      </c>
      <c r="C22" s="5" t="s">
        <v>10</v>
      </c>
      <c r="D22" s="5" t="s">
        <v>54</v>
      </c>
      <c r="E22" s="5" t="s">
        <v>10</v>
      </c>
      <c r="F22" s="5" t="s">
        <v>11</v>
      </c>
      <c r="G22" s="5" t="s">
        <v>56</v>
      </c>
      <c r="H22" s="5" t="s">
        <v>11</v>
      </c>
      <c r="I22" s="6" t="s">
        <v>12</v>
      </c>
    </row>
    <row r="23" spans="1:11" x14ac:dyDescent="0.25">
      <c r="A23" s="14" t="s">
        <v>31</v>
      </c>
      <c r="B23" s="15" t="s">
        <v>32</v>
      </c>
      <c r="C23" s="25">
        <f>C8+C9</f>
        <v>2240000</v>
      </c>
      <c r="D23" s="25">
        <f>D8+D9+12633.22</f>
        <v>92138.709999999992</v>
      </c>
      <c r="E23" s="25">
        <f>C23+D23</f>
        <v>2332138.71</v>
      </c>
      <c r="F23" s="25">
        <f>700000+238000+550000</f>
        <v>1488000</v>
      </c>
      <c r="G23" s="25"/>
      <c r="H23" s="25">
        <f>F23+G23</f>
        <v>1488000</v>
      </c>
      <c r="I23" s="16"/>
    </row>
    <row r="24" spans="1:11" x14ac:dyDescent="0.25">
      <c r="A24" s="26" t="s">
        <v>33</v>
      </c>
      <c r="B24" s="15" t="s">
        <v>34</v>
      </c>
      <c r="C24" s="25"/>
      <c r="D24" s="25"/>
      <c r="E24" s="25"/>
      <c r="F24" s="25"/>
      <c r="G24" s="25"/>
      <c r="H24" s="25"/>
      <c r="I24" s="25">
        <v>3000000</v>
      </c>
    </row>
    <row r="25" spans="1:11" x14ac:dyDescent="0.25">
      <c r="A25" s="26" t="s">
        <v>35</v>
      </c>
      <c r="B25" s="15" t="s">
        <v>36</v>
      </c>
      <c r="C25" s="25">
        <f>C11</f>
        <v>50000</v>
      </c>
      <c r="D25" s="25">
        <v>852.98</v>
      </c>
      <c r="E25" s="25">
        <f t="shared" ref="E25:E32" si="3">C25+D25</f>
        <v>50852.98</v>
      </c>
      <c r="F25" s="25">
        <f>378000+200000+5891.07</f>
        <v>583891.06999999995</v>
      </c>
      <c r="G25" s="25"/>
      <c r="H25" s="25">
        <f t="shared" ref="H25:H32" si="4">F25+G25</f>
        <v>583891.06999999995</v>
      </c>
      <c r="I25" s="25"/>
    </row>
    <row r="26" spans="1:11" x14ac:dyDescent="0.25">
      <c r="A26" s="26" t="s">
        <v>37</v>
      </c>
      <c r="B26" s="15" t="s">
        <v>38</v>
      </c>
      <c r="C26" s="25"/>
      <c r="D26" s="25"/>
      <c r="E26" s="25"/>
      <c r="F26" s="25">
        <v>1167002.0900000001</v>
      </c>
      <c r="G26" s="25"/>
      <c r="H26" s="25">
        <f t="shared" si="4"/>
        <v>1167002.0900000001</v>
      </c>
      <c r="I26" s="25">
        <v>1009536.94</v>
      </c>
    </row>
    <row r="27" spans="1:11" x14ac:dyDescent="0.25">
      <c r="A27" s="26" t="s">
        <v>39</v>
      </c>
      <c r="B27" s="15" t="s">
        <v>40</v>
      </c>
      <c r="C27" s="25"/>
      <c r="D27" s="25">
        <v>45530.32</v>
      </c>
      <c r="E27" s="25">
        <f t="shared" si="3"/>
        <v>45530.32</v>
      </c>
      <c r="F27" s="25"/>
      <c r="G27" s="25"/>
      <c r="H27" s="25"/>
      <c r="I27" s="25"/>
    </row>
    <row r="28" spans="1:11" x14ac:dyDescent="0.25">
      <c r="A28" s="26" t="s">
        <v>41</v>
      </c>
      <c r="B28" s="15" t="s">
        <v>42</v>
      </c>
      <c r="C28" s="25">
        <v>10118150</v>
      </c>
      <c r="D28" s="25"/>
      <c r="E28" s="25">
        <f t="shared" si="3"/>
        <v>10118150</v>
      </c>
      <c r="F28" s="25"/>
      <c r="G28" s="25"/>
      <c r="H28" s="25"/>
      <c r="I28" s="25"/>
    </row>
    <row r="29" spans="1:11" x14ac:dyDescent="0.25">
      <c r="A29" s="26" t="s">
        <v>43</v>
      </c>
      <c r="B29" s="15" t="s">
        <v>44</v>
      </c>
      <c r="C29" s="25">
        <f>21603573</f>
        <v>21603573</v>
      </c>
      <c r="D29" s="25"/>
      <c r="E29" s="25">
        <f t="shared" si="3"/>
        <v>21603573</v>
      </c>
      <c r="F29" s="25"/>
      <c r="G29" s="25"/>
      <c r="H29" s="25"/>
      <c r="I29" s="25"/>
    </row>
    <row r="30" spans="1:11" x14ac:dyDescent="0.25">
      <c r="A30" s="26" t="s">
        <v>45</v>
      </c>
      <c r="B30" s="15" t="s">
        <v>46</v>
      </c>
      <c r="C30" s="25"/>
      <c r="D30" s="25">
        <f>D12</f>
        <v>56037.15</v>
      </c>
      <c r="E30" s="25">
        <f t="shared" si="3"/>
        <v>56037.15</v>
      </c>
      <c r="F30" s="25"/>
      <c r="G30" s="25"/>
      <c r="H30" s="25"/>
      <c r="I30" s="25">
        <f>I19</f>
        <v>2176539.02</v>
      </c>
    </row>
    <row r="31" spans="1:11" x14ac:dyDescent="0.25">
      <c r="A31" s="26" t="s">
        <v>47</v>
      </c>
      <c r="B31" s="15" t="s">
        <v>48</v>
      </c>
      <c r="C31" s="25">
        <f>267000+C13</f>
        <v>2267000</v>
      </c>
      <c r="D31" s="25">
        <f>D13+42469.68</f>
        <v>717867.70000000007</v>
      </c>
      <c r="E31" s="25">
        <f t="shared" si="3"/>
        <v>2984867.7</v>
      </c>
      <c r="F31" s="25">
        <f>3000000+2284385.89+F13</f>
        <v>5884385.8900000006</v>
      </c>
      <c r="G31" s="25">
        <f>G13</f>
        <v>-400000</v>
      </c>
      <c r="H31" s="25">
        <f t="shared" si="4"/>
        <v>5484385.8900000006</v>
      </c>
      <c r="I31" s="25"/>
    </row>
    <row r="32" spans="1:11" x14ac:dyDescent="0.25">
      <c r="A32" s="26" t="s">
        <v>49</v>
      </c>
      <c r="B32" s="15" t="s">
        <v>50</v>
      </c>
      <c r="C32" s="25">
        <f>C5+C6+C14+C15+C16+2500000</f>
        <v>4240000</v>
      </c>
      <c r="D32" s="25"/>
      <c r="E32" s="25">
        <f t="shared" si="3"/>
        <v>4240000</v>
      </c>
      <c r="F32" s="25">
        <f>F15+267000</f>
        <v>5854000</v>
      </c>
      <c r="G32" s="25"/>
      <c r="H32" s="25">
        <f t="shared" si="4"/>
        <v>5854000</v>
      </c>
      <c r="I32" s="25"/>
    </row>
    <row r="33" spans="1:9" x14ac:dyDescent="0.25">
      <c r="A33" s="26" t="s">
        <v>51</v>
      </c>
      <c r="B33" s="27" t="s">
        <v>52</v>
      </c>
      <c r="C33" s="16"/>
      <c r="D33" s="16"/>
      <c r="E33" s="25"/>
      <c r="F33" s="16"/>
      <c r="G33" s="16"/>
      <c r="H33" s="25"/>
      <c r="I33" s="25"/>
    </row>
    <row r="34" spans="1:9" ht="18.75" x14ac:dyDescent="0.25">
      <c r="A34" s="7"/>
      <c r="B34" s="8" t="s">
        <v>53</v>
      </c>
      <c r="C34" s="9">
        <f t="shared" ref="C34:I34" si="5">SUM(C23:C33)</f>
        <v>40518723</v>
      </c>
      <c r="D34" s="9">
        <f t="shared" si="5"/>
        <v>912426.8600000001</v>
      </c>
      <c r="E34" s="9">
        <f t="shared" si="5"/>
        <v>41431149.859999999</v>
      </c>
      <c r="F34" s="9">
        <f t="shared" si="5"/>
        <v>14977279.050000001</v>
      </c>
      <c r="G34" s="9">
        <f t="shared" si="5"/>
        <v>-400000</v>
      </c>
      <c r="H34" s="9">
        <f t="shared" si="5"/>
        <v>14577279.050000001</v>
      </c>
      <c r="I34" s="9">
        <f t="shared" si="5"/>
        <v>6186075.96</v>
      </c>
    </row>
    <row r="35" spans="1:9" x14ac:dyDescent="0.25">
      <c r="I35" s="2" t="s">
        <v>57</v>
      </c>
    </row>
    <row r="38" spans="1:9" x14ac:dyDescent="0.25">
      <c r="E38" s="1"/>
    </row>
    <row r="39" spans="1:9" x14ac:dyDescent="0.25">
      <c r="E39" s="1"/>
    </row>
  </sheetData>
  <mergeCells count="1">
    <mergeCell ref="A1:I2"/>
  </mergeCells>
  <pageMargins left="0.23622047244094491" right="0.23622047244094491" top="0.47" bottom="0.39370078740157483" header="0.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AGG.TO 2026-2028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2026-04-16T09:16:58Z</cp:lastPrinted>
  <dcterms:created xsi:type="dcterms:W3CDTF">2026-01-20T14:29:43Z</dcterms:created>
  <dcterms:modified xsi:type="dcterms:W3CDTF">2026-06-03T06:58:45Z</dcterms:modified>
</cp:coreProperties>
</file>