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2022\AmmTrasparente\pubblicazione dati\finanziaria\"/>
    </mc:Choice>
  </mc:AlternateContent>
  <bookViews>
    <workbookView xWindow="0" yWindow="0" windowWidth="25200" windowHeight="11160" tabRatio="696"/>
  </bookViews>
  <sheets>
    <sheet name="2023_cdc" sheetId="5" r:id="rId1"/>
    <sheet name="2024_cdc" sheetId="6" r:id="rId2"/>
    <sheet name="2025_cdc" sheetId="16" r:id="rId3"/>
  </sheets>
  <definedNames>
    <definedName name="_xlnm.Print_Area" localSheetId="0">'2023_cdc'!$A$1:$I$88</definedName>
    <definedName name="_xlnm.Print_Area" localSheetId="1">'2024_cdc'!$A$1:$I$91</definedName>
    <definedName name="_xlnm.Print_Area" localSheetId="2">'2025_cdc'!$A$1:$I$88</definedName>
    <definedName name="_xlnm.Print_Titles" localSheetId="0">'2023_cdc'!$1:$2</definedName>
    <definedName name="_xlnm.Print_Titles" localSheetId="1">'2024_cdc'!$1:$2</definedName>
    <definedName name="_xlnm.Print_Titles" localSheetId="2">'2025_cdc'!$1:$3</definedName>
  </definedNames>
  <calcPr calcId="162913"/>
</workbook>
</file>

<file path=xl/calcChain.xml><?xml version="1.0" encoding="utf-8"?>
<calcChain xmlns="http://schemas.openxmlformats.org/spreadsheetml/2006/main">
  <c r="C12" i="16" l="1"/>
  <c r="C11" i="16"/>
  <c r="C84" i="6"/>
  <c r="C12" i="6"/>
  <c r="C11" i="6"/>
  <c r="C12" i="5"/>
  <c r="C11" i="5"/>
  <c r="F12" i="6" l="1"/>
  <c r="F62" i="6"/>
  <c r="F12" i="5"/>
  <c r="D12" i="5"/>
  <c r="F62" i="5"/>
  <c r="D37" i="5"/>
  <c r="F64" i="5" l="1"/>
  <c r="F12" i="16"/>
  <c r="H80" i="5" l="1"/>
  <c r="I80" i="5"/>
  <c r="E4" i="5" l="1"/>
  <c r="G33" i="5" l="1"/>
  <c r="D33" i="5"/>
  <c r="C28" i="5" l="1"/>
  <c r="C61" i="5" l="1"/>
  <c r="C31" i="5" l="1"/>
  <c r="C64" i="5"/>
  <c r="F60" i="6"/>
  <c r="C5" i="6"/>
  <c r="C51" i="5"/>
  <c r="C50" i="5"/>
  <c r="C49" i="5"/>
  <c r="C48" i="5"/>
  <c r="C17" i="5"/>
  <c r="C18" i="5"/>
  <c r="C19" i="5"/>
  <c r="C38" i="5"/>
  <c r="C37" i="5"/>
  <c r="C30" i="5" l="1"/>
  <c r="C25" i="5"/>
  <c r="C5" i="5" l="1"/>
  <c r="C86" i="16"/>
  <c r="I81" i="16"/>
  <c r="H81" i="16"/>
  <c r="G81" i="16"/>
  <c r="F81" i="16"/>
  <c r="E81" i="16"/>
  <c r="D81" i="16"/>
  <c r="C81" i="16"/>
  <c r="I80" i="16"/>
  <c r="H80" i="16"/>
  <c r="G80" i="16"/>
  <c r="F80" i="16"/>
  <c r="E80" i="16"/>
  <c r="D80" i="16"/>
  <c r="C80" i="16"/>
  <c r="C79" i="16"/>
  <c r="C78" i="16"/>
  <c r="C77" i="16"/>
  <c r="C76" i="16" s="1"/>
  <c r="I76" i="16"/>
  <c r="I73" i="16" s="1"/>
  <c r="H76" i="16"/>
  <c r="G76" i="16"/>
  <c r="G73" i="16" s="1"/>
  <c r="F76" i="16"/>
  <c r="E76" i="16"/>
  <c r="D76" i="16"/>
  <c r="C75" i="16"/>
  <c r="I74" i="16"/>
  <c r="H74" i="16"/>
  <c r="G74" i="16"/>
  <c r="F74" i="16"/>
  <c r="E74" i="16"/>
  <c r="D74" i="16"/>
  <c r="C74" i="16"/>
  <c r="C68" i="16"/>
  <c r="C67" i="16"/>
  <c r="C66" i="16"/>
  <c r="I65" i="16"/>
  <c r="H65" i="16"/>
  <c r="G65" i="16"/>
  <c r="F65" i="16"/>
  <c r="E65" i="16"/>
  <c r="D65" i="16"/>
  <c r="C64" i="16"/>
  <c r="C63" i="16"/>
  <c r="C62" i="16"/>
  <c r="C61" i="16"/>
  <c r="I60" i="16"/>
  <c r="H60" i="16"/>
  <c r="G60" i="16"/>
  <c r="F60" i="16"/>
  <c r="E60" i="16"/>
  <c r="D60" i="16"/>
  <c r="C59" i="16"/>
  <c r="C58" i="16"/>
  <c r="I57" i="16"/>
  <c r="I14" i="16" s="1"/>
  <c r="I11" i="16" s="1"/>
  <c r="H57" i="16"/>
  <c r="H14" i="16" s="1"/>
  <c r="H11" i="16" s="1"/>
  <c r="G57" i="16"/>
  <c r="F57" i="16"/>
  <c r="F14" i="16" s="1"/>
  <c r="F11" i="16" s="1"/>
  <c r="E57" i="16"/>
  <c r="E14" i="16" s="1"/>
  <c r="D57" i="16"/>
  <c r="C56" i="16"/>
  <c r="C55" i="16"/>
  <c r="C54" i="16"/>
  <c r="C53" i="16"/>
  <c r="I52" i="16"/>
  <c r="H52" i="16"/>
  <c r="G52" i="16"/>
  <c r="F52" i="16"/>
  <c r="E52" i="16"/>
  <c r="D52" i="16"/>
  <c r="C51" i="16"/>
  <c r="C50" i="16"/>
  <c r="C49" i="16"/>
  <c r="C48" i="16"/>
  <c r="I47" i="16"/>
  <c r="H47" i="16"/>
  <c r="G47" i="16"/>
  <c r="F47" i="16"/>
  <c r="E47" i="16"/>
  <c r="D47" i="16"/>
  <c r="C46" i="16"/>
  <c r="C45" i="16"/>
  <c r="C44" i="16"/>
  <c r="I43" i="16"/>
  <c r="H43" i="16"/>
  <c r="G43" i="16"/>
  <c r="F43" i="16"/>
  <c r="E43" i="16"/>
  <c r="D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I26" i="16"/>
  <c r="H26" i="16"/>
  <c r="G26" i="16"/>
  <c r="F26" i="16"/>
  <c r="E26" i="16"/>
  <c r="D26" i="16"/>
  <c r="C25" i="16"/>
  <c r="C24" i="16"/>
  <c r="I23" i="16"/>
  <c r="H23" i="16"/>
  <c r="G23" i="16"/>
  <c r="F23" i="16"/>
  <c r="E23" i="16"/>
  <c r="D23" i="16"/>
  <c r="C19" i="16"/>
  <c r="C18" i="16"/>
  <c r="C17" i="16"/>
  <c r="C16" i="16"/>
  <c r="C15" i="16" s="1"/>
  <c r="I15" i="16"/>
  <c r="H15" i="16"/>
  <c r="G15" i="16"/>
  <c r="F15" i="16"/>
  <c r="E15" i="16"/>
  <c r="D15" i="16"/>
  <c r="G14" i="16"/>
  <c r="G11" i="16" s="1"/>
  <c r="D14" i="16"/>
  <c r="C13" i="16"/>
  <c r="D11" i="16"/>
  <c r="C10" i="16"/>
  <c r="C9" i="16"/>
  <c r="C8" i="16"/>
  <c r="C7" i="16"/>
  <c r="I6" i="16"/>
  <c r="H6" i="16"/>
  <c r="G6" i="16"/>
  <c r="F6" i="16"/>
  <c r="E6" i="16"/>
  <c r="D6" i="16"/>
  <c r="C5" i="16"/>
  <c r="C4" i="16" s="1"/>
  <c r="I4" i="16"/>
  <c r="H4" i="16"/>
  <c r="G4" i="16"/>
  <c r="F4" i="16"/>
  <c r="E4" i="16"/>
  <c r="D4" i="16"/>
  <c r="E73" i="16" l="1"/>
  <c r="F73" i="16"/>
  <c r="C57" i="16"/>
  <c r="H73" i="16"/>
  <c r="C14" i="16"/>
  <c r="C73" i="16"/>
  <c r="D73" i="16"/>
  <c r="C6" i="16"/>
  <c r="I20" i="16"/>
  <c r="G20" i="16"/>
  <c r="H20" i="16"/>
  <c r="C47" i="16"/>
  <c r="H69" i="16"/>
  <c r="C23" i="16"/>
  <c r="G69" i="16"/>
  <c r="C52" i="16"/>
  <c r="C65" i="16"/>
  <c r="I69" i="16"/>
  <c r="E69" i="16"/>
  <c r="C26" i="16"/>
  <c r="C20" i="16"/>
  <c r="F69" i="16"/>
  <c r="C60" i="16"/>
  <c r="D20" i="16"/>
  <c r="C43" i="16"/>
  <c r="F20" i="16"/>
  <c r="E11" i="16"/>
  <c r="E20" i="16" s="1"/>
  <c r="D69" i="16"/>
  <c r="H71" i="16" l="1"/>
  <c r="H84" i="16" s="1"/>
  <c r="H88" i="16" s="1"/>
  <c r="I71" i="16"/>
  <c r="I84" i="16" s="1"/>
  <c r="I88" i="16" s="1"/>
  <c r="E71" i="16"/>
  <c r="E84" i="16" s="1"/>
  <c r="E88" i="16" s="1"/>
  <c r="G71" i="16"/>
  <c r="G84" i="16" s="1"/>
  <c r="G88" i="16" s="1"/>
  <c r="C69" i="16"/>
  <c r="C71" i="16" s="1"/>
  <c r="C84" i="16" s="1"/>
  <c r="C88" i="16" s="1"/>
  <c r="F71" i="16"/>
  <c r="F84" i="16" s="1"/>
  <c r="F88" i="16" s="1"/>
  <c r="D71" i="16"/>
  <c r="D84" i="16" l="1"/>
  <c r="C4" i="5"/>
  <c r="C7" i="5"/>
  <c r="C9" i="5"/>
  <c r="C10" i="5"/>
  <c r="C13" i="5"/>
  <c r="C16" i="5"/>
  <c r="C24" i="5"/>
  <c r="C27" i="5"/>
  <c r="C29" i="5"/>
  <c r="C32" i="5"/>
  <c r="C34" i="5"/>
  <c r="C35" i="5"/>
  <c r="C36" i="5"/>
  <c r="C39" i="5"/>
  <c r="C40" i="5"/>
  <c r="C41" i="5"/>
  <c r="C44" i="5"/>
  <c r="C45" i="5"/>
  <c r="C46" i="5"/>
  <c r="C53" i="5"/>
  <c r="C54" i="5"/>
  <c r="C55" i="5"/>
  <c r="C58" i="5"/>
  <c r="C59" i="5"/>
  <c r="C63" i="5"/>
  <c r="C66" i="5"/>
  <c r="C67" i="5"/>
  <c r="C68" i="5"/>
  <c r="C75" i="5"/>
  <c r="C74" i="5" s="1"/>
  <c r="C77" i="5"/>
  <c r="C78" i="5"/>
  <c r="C79" i="5"/>
  <c r="C80" i="5"/>
  <c r="C81" i="5"/>
  <c r="C8" i="5"/>
  <c r="C62" i="5"/>
  <c r="C42" i="5"/>
  <c r="C65" i="5" l="1"/>
  <c r="C23" i="5"/>
  <c r="C76" i="5"/>
  <c r="C73" i="5" s="1"/>
  <c r="C33" i="5"/>
  <c r="C60" i="5"/>
  <c r="C47" i="5"/>
  <c r="C43" i="5"/>
  <c r="C57" i="5"/>
  <c r="C6" i="5"/>
  <c r="D88" i="16"/>
  <c r="C26" i="5" l="1"/>
  <c r="C56" i="5" l="1"/>
  <c r="C52" i="5" l="1"/>
  <c r="C69" i="5"/>
  <c r="C86" i="6" l="1"/>
  <c r="C15" i="5" l="1"/>
  <c r="I81" i="6" l="1"/>
  <c r="H81" i="6"/>
  <c r="G81" i="6"/>
  <c r="F81" i="6"/>
  <c r="E81" i="6"/>
  <c r="D81" i="6"/>
  <c r="C81" i="6"/>
  <c r="I80" i="6"/>
  <c r="H80" i="6"/>
  <c r="G80" i="6"/>
  <c r="F80" i="6"/>
  <c r="E80" i="6"/>
  <c r="D80" i="6"/>
  <c r="C80" i="6"/>
  <c r="C79" i="6"/>
  <c r="C76" i="6" s="1"/>
  <c r="C78" i="6"/>
  <c r="C77" i="6"/>
  <c r="I76" i="6"/>
  <c r="H76" i="6"/>
  <c r="G76" i="6"/>
  <c r="F76" i="6"/>
  <c r="E76" i="6"/>
  <c r="E73" i="6" s="1"/>
  <c r="D76" i="6"/>
  <c r="C75" i="6"/>
  <c r="I74" i="6"/>
  <c r="H74" i="6"/>
  <c r="G74" i="6"/>
  <c r="G73" i="6" s="1"/>
  <c r="F74" i="6"/>
  <c r="E74" i="6"/>
  <c r="D74" i="6"/>
  <c r="I73" i="6"/>
  <c r="C68" i="6"/>
  <c r="C67" i="6"/>
  <c r="C66" i="6"/>
  <c r="I65" i="6"/>
  <c r="H65" i="6"/>
  <c r="G65" i="6"/>
  <c r="F65" i="6"/>
  <c r="E65" i="6"/>
  <c r="D65" i="6"/>
  <c r="C64" i="6"/>
  <c r="C63" i="6"/>
  <c r="C62" i="6"/>
  <c r="C61" i="6"/>
  <c r="I60" i="6"/>
  <c r="H60" i="6"/>
  <c r="G60" i="6"/>
  <c r="E60" i="6"/>
  <c r="D60" i="6"/>
  <c r="C59" i="6"/>
  <c r="C58" i="6"/>
  <c r="I57" i="6"/>
  <c r="I14" i="6" s="1"/>
  <c r="H57" i="6"/>
  <c r="H14" i="6" s="1"/>
  <c r="G57" i="6"/>
  <c r="G14" i="6" s="1"/>
  <c r="F57" i="6"/>
  <c r="F14" i="6" s="1"/>
  <c r="F11" i="6" s="1"/>
  <c r="E57" i="6"/>
  <c r="E14" i="6" s="1"/>
  <c r="E11" i="6" s="1"/>
  <c r="D57" i="6"/>
  <c r="D14" i="6" s="1"/>
  <c r="C56" i="6"/>
  <c r="C55" i="6"/>
  <c r="C54" i="6"/>
  <c r="C53" i="6"/>
  <c r="I52" i="6"/>
  <c r="H52" i="6"/>
  <c r="G52" i="6"/>
  <c r="F52" i="6"/>
  <c r="E52" i="6"/>
  <c r="D52" i="6"/>
  <c r="C51" i="6"/>
  <c r="C50" i="6"/>
  <c r="C49" i="6"/>
  <c r="C48" i="6"/>
  <c r="I47" i="6"/>
  <c r="H47" i="6"/>
  <c r="G47" i="6"/>
  <c r="F47" i="6"/>
  <c r="E47" i="6"/>
  <c r="D47" i="6"/>
  <c r="C46" i="6"/>
  <c r="C45" i="6"/>
  <c r="C44" i="6"/>
  <c r="I43" i="6"/>
  <c r="H43" i="6"/>
  <c r="G43" i="6"/>
  <c r="F43" i="6"/>
  <c r="E43" i="6"/>
  <c r="D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I26" i="6"/>
  <c r="H26" i="6"/>
  <c r="G26" i="6"/>
  <c r="F26" i="6"/>
  <c r="E26" i="6"/>
  <c r="D26" i="6"/>
  <c r="C25" i="6"/>
  <c r="C24" i="6"/>
  <c r="I23" i="6"/>
  <c r="H23" i="6"/>
  <c r="G23" i="6"/>
  <c r="F23" i="6"/>
  <c r="E23" i="6"/>
  <c r="D23" i="6"/>
  <c r="C19" i="6"/>
  <c r="C18" i="6"/>
  <c r="C17" i="6"/>
  <c r="C16" i="6"/>
  <c r="I15" i="6"/>
  <c r="H15" i="6"/>
  <c r="G15" i="6"/>
  <c r="F15" i="6"/>
  <c r="E15" i="6"/>
  <c r="D15" i="6"/>
  <c r="C13" i="6"/>
  <c r="I11" i="6"/>
  <c r="H11" i="6"/>
  <c r="G11" i="6"/>
  <c r="D11" i="6"/>
  <c r="C10" i="6"/>
  <c r="C9" i="6"/>
  <c r="C8" i="6"/>
  <c r="C7" i="6"/>
  <c r="I6" i="6"/>
  <c r="H6" i="6"/>
  <c r="G6" i="6"/>
  <c r="F6" i="6"/>
  <c r="E6" i="6"/>
  <c r="D6" i="6"/>
  <c r="C4" i="6"/>
  <c r="I4" i="6"/>
  <c r="H4" i="6"/>
  <c r="G4" i="6"/>
  <c r="F4" i="6"/>
  <c r="E4" i="6"/>
  <c r="D4" i="6"/>
  <c r="I81" i="5"/>
  <c r="H81" i="5"/>
  <c r="G81" i="5"/>
  <c r="F81" i="5"/>
  <c r="E81" i="5"/>
  <c r="D81" i="5"/>
  <c r="G80" i="5"/>
  <c r="F80" i="5"/>
  <c r="E80" i="5"/>
  <c r="D80" i="5"/>
  <c r="I76" i="5"/>
  <c r="H76" i="5"/>
  <c r="G76" i="5"/>
  <c r="G73" i="5" s="1"/>
  <c r="F76" i="5"/>
  <c r="E76" i="5"/>
  <c r="D76" i="5"/>
  <c r="I74" i="5"/>
  <c r="H74" i="5"/>
  <c r="G74" i="5"/>
  <c r="F74" i="5"/>
  <c r="E74" i="5"/>
  <c r="D74" i="5"/>
  <c r="I65" i="5"/>
  <c r="H65" i="5"/>
  <c r="G65" i="5"/>
  <c r="F65" i="5"/>
  <c r="E65" i="5"/>
  <c r="D65" i="5"/>
  <c r="I60" i="5"/>
  <c r="H60" i="5"/>
  <c r="G60" i="5"/>
  <c r="F60" i="5"/>
  <c r="E60" i="5"/>
  <c r="D60" i="5"/>
  <c r="I57" i="5"/>
  <c r="I14" i="5" s="1"/>
  <c r="I11" i="5" s="1"/>
  <c r="H57" i="5"/>
  <c r="H14" i="5" s="1"/>
  <c r="H11" i="5" s="1"/>
  <c r="H20" i="5" s="1"/>
  <c r="G57" i="5"/>
  <c r="G14" i="5" s="1"/>
  <c r="G11" i="5" s="1"/>
  <c r="F57" i="5"/>
  <c r="F14" i="5" s="1"/>
  <c r="F11" i="5" s="1"/>
  <c r="E57" i="5"/>
  <c r="E14" i="5" s="1"/>
  <c r="E11" i="5" s="1"/>
  <c r="D57" i="5"/>
  <c r="D14" i="5" s="1"/>
  <c r="I52" i="5"/>
  <c r="H52" i="5"/>
  <c r="G52" i="5"/>
  <c r="F52" i="5"/>
  <c r="E52" i="5"/>
  <c r="D52" i="5"/>
  <c r="I47" i="5"/>
  <c r="H47" i="5"/>
  <c r="G47" i="5"/>
  <c r="F47" i="5"/>
  <c r="E47" i="5"/>
  <c r="D47" i="5"/>
  <c r="I43" i="5"/>
  <c r="H43" i="5"/>
  <c r="G43" i="5"/>
  <c r="F43" i="5"/>
  <c r="E43" i="5"/>
  <c r="D43" i="5"/>
  <c r="I26" i="5"/>
  <c r="H26" i="5"/>
  <c r="G26" i="5"/>
  <c r="F26" i="5"/>
  <c r="E26" i="5"/>
  <c r="D26" i="5"/>
  <c r="I23" i="5"/>
  <c r="H23" i="5"/>
  <c r="G23" i="5"/>
  <c r="F23" i="5"/>
  <c r="E23" i="5"/>
  <c r="D23" i="5"/>
  <c r="I15" i="5"/>
  <c r="H15" i="5"/>
  <c r="G15" i="5"/>
  <c r="F15" i="5"/>
  <c r="E15" i="5"/>
  <c r="D15" i="5"/>
  <c r="I6" i="5"/>
  <c r="H6" i="5"/>
  <c r="G6" i="5"/>
  <c r="F6" i="5"/>
  <c r="E6" i="5"/>
  <c r="D6" i="5"/>
  <c r="I4" i="5"/>
  <c r="H4" i="5"/>
  <c r="G4" i="5"/>
  <c r="F4" i="5"/>
  <c r="D4" i="5"/>
  <c r="C14" i="6" l="1"/>
  <c r="D73" i="6"/>
  <c r="F73" i="6"/>
  <c r="H73" i="6"/>
  <c r="I20" i="5"/>
  <c r="H69" i="5"/>
  <c r="H71" i="5" s="1"/>
  <c r="H73" i="5"/>
  <c r="I69" i="5"/>
  <c r="I73" i="5"/>
  <c r="D11" i="5"/>
  <c r="D20" i="5" s="1"/>
  <c r="C14" i="5"/>
  <c r="C60" i="6"/>
  <c r="D69" i="5"/>
  <c r="F73" i="5"/>
  <c r="D73" i="5"/>
  <c r="E73" i="5"/>
  <c r="C65" i="6"/>
  <c r="C57" i="6"/>
  <c r="C47" i="6"/>
  <c r="C23" i="6"/>
  <c r="C74" i="6"/>
  <c r="C73" i="6" s="1"/>
  <c r="C15" i="6"/>
  <c r="I20" i="6"/>
  <c r="C6" i="6"/>
  <c r="E20" i="6"/>
  <c r="E69" i="6"/>
  <c r="H69" i="6"/>
  <c r="G69" i="6"/>
  <c r="G20" i="5"/>
  <c r="E69" i="5"/>
  <c r="G69" i="5"/>
  <c r="F69" i="5"/>
  <c r="G20" i="6"/>
  <c r="F20" i="6"/>
  <c r="D20" i="6"/>
  <c r="H20" i="6"/>
  <c r="F69" i="6"/>
  <c r="C43" i="6"/>
  <c r="I69" i="6"/>
  <c r="C26" i="6"/>
  <c r="D69" i="6"/>
  <c r="E20" i="5"/>
  <c r="C52" i="6"/>
  <c r="F20" i="5"/>
  <c r="D71" i="5" l="1"/>
  <c r="H84" i="5"/>
  <c r="H88" i="5" s="1"/>
  <c r="I71" i="5"/>
  <c r="I84" i="5" s="1"/>
  <c r="I88" i="5" s="1"/>
  <c r="C20" i="5"/>
  <c r="C71" i="5" s="1"/>
  <c r="C84" i="5" s="1"/>
  <c r="C88" i="5" s="1"/>
  <c r="I71" i="6"/>
  <c r="I84" i="6" s="1"/>
  <c r="I88" i="6" s="1"/>
  <c r="E71" i="6"/>
  <c r="E84" i="6" s="1"/>
  <c r="E88" i="6" s="1"/>
  <c r="E71" i="5"/>
  <c r="E84" i="5" s="1"/>
  <c r="E88" i="5" s="1"/>
  <c r="C20" i="6"/>
  <c r="G71" i="5"/>
  <c r="G84" i="5" s="1"/>
  <c r="G88" i="5" s="1"/>
  <c r="G71" i="6"/>
  <c r="G84" i="6" s="1"/>
  <c r="G88" i="6" s="1"/>
  <c r="H71" i="6"/>
  <c r="H84" i="6" s="1"/>
  <c r="H88" i="6" s="1"/>
  <c r="D84" i="5"/>
  <c r="D88" i="5" s="1"/>
  <c r="C69" i="6"/>
  <c r="F71" i="5"/>
  <c r="F84" i="5" s="1"/>
  <c r="F88" i="5" s="1"/>
  <c r="F71" i="6"/>
  <c r="F84" i="6" s="1"/>
  <c r="F88" i="6" s="1"/>
  <c r="D71" i="6"/>
  <c r="C71" i="6" l="1"/>
  <c r="C88" i="6" s="1"/>
  <c r="D84" i="6"/>
  <c r="D88" i="6" s="1"/>
</calcChain>
</file>

<file path=xl/comments1.xml><?xml version="1.0" encoding="utf-8"?>
<comments xmlns="http://schemas.openxmlformats.org/spreadsheetml/2006/main">
  <authors>
    <author>Susanna Defant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Susanna Defant:</t>
        </r>
        <r>
          <rPr>
            <sz val="9"/>
            <color indexed="81"/>
            <rFont val="Tahoma"/>
            <family val="2"/>
          </rPr>
          <t xml:space="preserve">
30.000 UNITN
15.000 RISTO 3 </t>
        </r>
      </text>
    </comment>
  </commentList>
</comments>
</file>

<file path=xl/sharedStrings.xml><?xml version="1.0" encoding="utf-8"?>
<sst xmlns="http://schemas.openxmlformats.org/spreadsheetml/2006/main" count="495" uniqueCount="167">
  <si>
    <t>A</t>
  </si>
  <si>
    <t>COMPONENTI POSITIVI DELLA GESTIONE</t>
  </si>
  <si>
    <t>030</t>
  </si>
  <si>
    <t>PROVENTI DI NATURA TRIBUTARIA</t>
  </si>
  <si>
    <t>031</t>
  </si>
  <si>
    <t>RICAVI DELLE VENDITE E DELLE PRESTAZIONI E PROVENTI DA SERVIZI PUBBLICI</t>
  </si>
  <si>
    <t>032</t>
  </si>
  <si>
    <t>PROVENTI DA TRASFERIMENTI E CONTRIBUTI</t>
  </si>
  <si>
    <t>034</t>
  </si>
  <si>
    <t>ALTRI RICAVI E PROVENTI DIVERSI</t>
  </si>
  <si>
    <t>TOTALE COMPONENTI POSITIVI DELLA GESTIONE (A)</t>
  </si>
  <si>
    <t>B</t>
  </si>
  <si>
    <t>COMPONENTI NEGATIVI DELLA GESTIONE</t>
  </si>
  <si>
    <t>040</t>
  </si>
  <si>
    <t>ACQUISTO DI MATERIE PRIME E/O BENI DI CONSUMO</t>
  </si>
  <si>
    <t>041</t>
  </si>
  <si>
    <t>PRESTAZIONI DI SERVIZI</t>
  </si>
  <si>
    <t>042</t>
  </si>
  <si>
    <t>043</t>
  </si>
  <si>
    <t>PERSONALE</t>
  </si>
  <si>
    <t>044</t>
  </si>
  <si>
    <t>ONERI DIVERSI DELLA GESTIONE</t>
  </si>
  <si>
    <t>045</t>
  </si>
  <si>
    <t>AMMORTAMENTI E SVALUTAZIONI</t>
  </si>
  <si>
    <t>046</t>
  </si>
  <si>
    <t>COSTI PER TRASFERIMENTI E CONTRIBUTI</t>
  </si>
  <si>
    <t>047</t>
  </si>
  <si>
    <t>ACCANTONAMENTI</t>
  </si>
  <si>
    <t>TOTALE COMPONENTI NEGATIVI DELLA GESTIONE (B)</t>
  </si>
  <si>
    <t>DIFFERENZA TRA COMPONENTI POSITIVI E NEGATIVI DELLA GESTIONE (A-B)</t>
  </si>
  <si>
    <t>C</t>
  </si>
  <si>
    <t>PROVENTI ED ONERI FINANZIARI</t>
  </si>
  <si>
    <t>036</t>
  </si>
  <si>
    <t>PROVENTI FINANZIARI</t>
  </si>
  <si>
    <t>048</t>
  </si>
  <si>
    <t>ONERI FINANZIARI</t>
  </si>
  <si>
    <t>D</t>
  </si>
  <si>
    <t>RETTIFICHE DI VALORE DI ATTIVITA' FINANZIARIE</t>
  </si>
  <si>
    <t>050</t>
  </si>
  <si>
    <t>RETTIFICHE DI ATTIVITA' FINANZIARIE</t>
  </si>
  <si>
    <t>Rivalutazioni</t>
  </si>
  <si>
    <t>Svalutazioni</t>
  </si>
  <si>
    <t>RISULTATO PRIMA DELLE IMPOSTE (A-B+/-C+/-D+/-E)</t>
  </si>
  <si>
    <t>F</t>
  </si>
  <si>
    <t>IMPOSTE E TASSE</t>
  </si>
  <si>
    <t>RISULTATO DI ESERCIZIO</t>
  </si>
  <si>
    <t>TOTALE</t>
  </si>
  <si>
    <t>SERVIZIO ABITATIVO</t>
  </si>
  <si>
    <t>SERVIZIO RISTORAZIONE</t>
  </si>
  <si>
    <t>INTERVENTI ECONOMICI</t>
  </si>
  <si>
    <t>INTERVENTI INTEGRATIVI E SERVIZI ACCESSORI</t>
  </si>
  <si>
    <t>PATRIMONIO IMMOBILIARE IN DISPONIBILITA'</t>
  </si>
  <si>
    <t>SERVIZI GENERALI</t>
  </si>
  <si>
    <t>030.001</t>
  </si>
  <si>
    <t>Tassa Regionale per il diritto allo studio Universitario</t>
  </si>
  <si>
    <t>031.001</t>
  </si>
  <si>
    <t>Ricavi dalla vendita di beni</t>
  </si>
  <si>
    <t>031.002</t>
  </si>
  <si>
    <t>Ricavi derivanti dalla gestione del Servizio Abitativo</t>
  </si>
  <si>
    <t>031.003</t>
  </si>
  <si>
    <t>Ricavi derivanti dalla gestione degli altri beni immobili</t>
  </si>
  <si>
    <t>031.004</t>
  </si>
  <si>
    <t>Ricavi dalla vendita di altri servizi</t>
  </si>
  <si>
    <t>032.001</t>
  </si>
  <si>
    <t>Trasferimenti correnti da Amministrazioni Pubbliche</t>
  </si>
  <si>
    <t>032.002</t>
  </si>
  <si>
    <t>Trasferimenti correnti da soggetti privati</t>
  </si>
  <si>
    <t>032.004</t>
  </si>
  <si>
    <t>Quota annuale di contributi agli investimenti da Amministrazioni Pubbliche</t>
  </si>
  <si>
    <t>034.001</t>
  </si>
  <si>
    <t>Indennizzi di assicurazione</t>
  </si>
  <si>
    <t>034.002</t>
  </si>
  <si>
    <t>Proventi derivanti dall'attività di controllo e repressione delle irregolarità e degli illeciti</t>
  </si>
  <si>
    <t>034.003</t>
  </si>
  <si>
    <t>Proventi da rimborsi</t>
  </si>
  <si>
    <t>034.004</t>
  </si>
  <si>
    <t>Altri proventi</t>
  </si>
  <si>
    <t>040.001</t>
  </si>
  <si>
    <t>Giornali, riviste e pubblicazioni</t>
  </si>
  <si>
    <t>040.002</t>
  </si>
  <si>
    <t>Altri beni di consumo</t>
  </si>
  <si>
    <t>041.001</t>
  </si>
  <si>
    <t>Organi e incarichi istituzionali dell'amministrazione</t>
  </si>
  <si>
    <t>041.002</t>
  </si>
  <si>
    <t>Costi di rappresentanza, organizzazione eventi, pubblicità e servizi per trasferta</t>
  </si>
  <si>
    <t>041.003</t>
  </si>
  <si>
    <t>Aggi di riscossione</t>
  </si>
  <si>
    <t>041.004</t>
  </si>
  <si>
    <t>Formazione e addestramento</t>
  </si>
  <si>
    <t>041.005</t>
  </si>
  <si>
    <t>Utenze e canoni</t>
  </si>
  <si>
    <t>041.006</t>
  </si>
  <si>
    <t>Canoni per Progetti di partenariato pubblico privato (PPP)</t>
  </si>
  <si>
    <t>041.007</t>
  </si>
  <si>
    <t>Manutenzione ordinaria e riparazioni</t>
  </si>
  <si>
    <t>041.008</t>
  </si>
  <si>
    <t>Consulenze</t>
  </si>
  <si>
    <t>041.009</t>
  </si>
  <si>
    <t>Prestazioni professionali e specialistiche</t>
  </si>
  <si>
    <t>041.010</t>
  </si>
  <si>
    <t>Lavoro flessibilie, quota LSU e acquisto di servizi da agenzie di lavoro interinale</t>
  </si>
  <si>
    <t>041.011</t>
  </si>
  <si>
    <t>Servizi ausiliari</t>
  </si>
  <si>
    <t>041.012</t>
  </si>
  <si>
    <t>Servizi di ristorazione</t>
  </si>
  <si>
    <t>041.013</t>
  </si>
  <si>
    <t>Servizi amministrativi</t>
  </si>
  <si>
    <t>041.014</t>
  </si>
  <si>
    <t>Servizi finanziari</t>
  </si>
  <si>
    <t>041.015</t>
  </si>
  <si>
    <t>Servizi informatici e di telecomunicazioni</t>
  </si>
  <si>
    <t>041.016</t>
  </si>
  <si>
    <t>Costi per altri servizi</t>
  </si>
  <si>
    <t>UTILIZZO DI BENI DI TERZI</t>
  </si>
  <si>
    <t>042.001</t>
  </si>
  <si>
    <t>Noleggi e fitti</t>
  </si>
  <si>
    <t>042.002</t>
  </si>
  <si>
    <t>Licenze</t>
  </si>
  <si>
    <t>042.003</t>
  </si>
  <si>
    <t>Diritti reali di godimento e servitù onerose</t>
  </si>
  <si>
    <t>043.001</t>
  </si>
  <si>
    <t>Retribuzioni in denaro</t>
  </si>
  <si>
    <t>043.002</t>
  </si>
  <si>
    <t>Contributi effettivi a carico dell'amministrazione</t>
  </si>
  <si>
    <t>043.003</t>
  </si>
  <si>
    <t>Contributi sociali figurativi</t>
  </si>
  <si>
    <t>043.004</t>
  </si>
  <si>
    <t>Altri costi del personale</t>
  </si>
  <si>
    <t>044.001</t>
  </si>
  <si>
    <t>Imposte, tasse e proventi assimilati di natura corrente a carico dell'ente</t>
  </si>
  <si>
    <t>044.002</t>
  </si>
  <si>
    <t>Premi di assicurazione</t>
  </si>
  <si>
    <t>044.003</t>
  </si>
  <si>
    <t>Costi per rimborsi</t>
  </si>
  <si>
    <t>044.004</t>
  </si>
  <si>
    <t>Altri costi della gestione</t>
  </si>
  <si>
    <t>045.001</t>
  </si>
  <si>
    <t>Ammortamento di immobilizzazioni materiali</t>
  </si>
  <si>
    <t>045.002</t>
  </si>
  <si>
    <t>Ammortamento di immobilizzazioni immateriali</t>
  </si>
  <si>
    <t>046.001</t>
  </si>
  <si>
    <t>Trasferimenti correnti a Amministrazioni Pubbliche</t>
  </si>
  <si>
    <t>046.002</t>
  </si>
  <si>
    <t>Trasferimenti correnti a studenti</t>
  </si>
  <si>
    <t>046.003</t>
  </si>
  <si>
    <t>Trasferimenti correnti ad associazioni studentesche</t>
  </si>
  <si>
    <t>046.004</t>
  </si>
  <si>
    <t>Trasferimenti correnti a studenti da assegnazioni vincolate PAT</t>
  </si>
  <si>
    <t>047.001</t>
  </si>
  <si>
    <t>Accantonamento a Fondo svalutazione crediti</t>
  </si>
  <si>
    <t>047.002</t>
  </si>
  <si>
    <t>Accantonamento a Fondo rischi</t>
  </si>
  <si>
    <t>047.003</t>
  </si>
  <si>
    <t>Altri accantonamenti</t>
  </si>
  <si>
    <t>036.001</t>
  </si>
  <si>
    <t>Interessi attivi</t>
  </si>
  <si>
    <t>048.001</t>
  </si>
  <si>
    <t>Altri oneri per interessi pagati ad amministrazioni pubbliche</t>
  </si>
  <si>
    <t>048.002</t>
  </si>
  <si>
    <t>Altri oneri per interessi pagati ad altri soggetti</t>
  </si>
  <si>
    <t>048.003</t>
  </si>
  <si>
    <t>Altri oneri per interessi diversi</t>
  </si>
  <si>
    <t>050.001</t>
  </si>
  <si>
    <t>050.002</t>
  </si>
  <si>
    <t>BUDGET ECONOMICO 2023 PER CENTRO DI RESPONSABILITA'</t>
  </si>
  <si>
    <t>BUDGET ECONOMICO 2024 PER CENTRO DI RESPONSABILITA'</t>
  </si>
  <si>
    <t>BUDGET ECONOMICO 2025 PER CENTRO DI RESPONSABILITA'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</si>
</sst>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410]\ #,##0.00;[Red]\-[$€-410]\ #,##0.00"/>
  </numFmts>
  <fonts count="1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u/>
      <sz val="11"/>
      <color indexed="8"/>
      <name val="Calibri"/>
      <family val="2"/>
    </font>
    <font>
      <b/>
      <i/>
      <sz val="16"/>
      <color indexed="8"/>
      <name val="Calibri"/>
      <family val="2"/>
    </font>
    <font>
      <b/>
      <sz val="16"/>
      <color indexed="1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9"/>
      <name val="Calibri"/>
      <family val="2"/>
    </font>
    <font>
      <sz val="14"/>
      <color indexed="8"/>
      <name val="Calibri"/>
      <family val="2"/>
    </font>
    <font>
      <sz val="11"/>
      <color indexed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16"/>
      </patternFill>
    </fill>
    <fill>
      <patternFill patternType="solid">
        <fgColor indexed="27"/>
        <bgColor indexed="4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2" fillId="0" borderId="0" applyNumberFormat="0" applyFill="0" applyBorder="0" applyProtection="0"/>
    <xf numFmtId="164" fontId="2" fillId="0" borderId="0" applyFill="0" applyBorder="0" applyProtection="0"/>
    <xf numFmtId="0" fontId="1" fillId="0" borderId="0"/>
  </cellStyleXfs>
  <cellXfs count="37">
    <xf numFmtId="0" fontId="0" fillId="0" borderId="0" xfId="0"/>
    <xf numFmtId="49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4" fontId="0" fillId="0" borderId="0" xfId="0" applyNumberFormat="1"/>
    <xf numFmtId="4" fontId="7" fillId="2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49" fontId="0" fillId="0" borderId="0" xfId="0" applyNumberFormat="1"/>
    <xf numFmtId="49" fontId="8" fillId="0" borderId="1" xfId="0" applyNumberFormat="1" applyFont="1" applyBorder="1"/>
    <xf numFmtId="0" fontId="8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1" xfId="0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" fontId="0" fillId="0" borderId="0" xfId="0" applyNumberFormat="1" applyFill="1"/>
    <xf numFmtId="4" fontId="0" fillId="3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</cellXfs>
  <cellStyles count="6">
    <cellStyle name="Intestazione" xfId="1"/>
    <cellStyle name="Intestazione1" xfId="2"/>
    <cellStyle name="Normale" xfId="0" builtinId="0"/>
    <cellStyle name="Normale 2" xfId="5"/>
    <cellStyle name="Risultato" xfId="3"/>
    <cellStyle name="Risultato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3"/>
  <sheetViews>
    <sheetView tabSelected="1" zoomScale="115" zoomScaleNormal="115" workbookViewId="0">
      <selection sqref="A1:I1"/>
    </sheetView>
  </sheetViews>
  <sheetFormatPr defaultColWidth="12.5703125" defaultRowHeight="15" x14ac:dyDescent="0.25"/>
  <cols>
    <col min="1" max="1" width="8.28515625" style="8" bestFit="1" customWidth="1"/>
    <col min="2" max="2" width="79.7109375" customWidth="1"/>
    <col min="3" max="7" width="18.5703125" customWidth="1"/>
    <col min="8" max="9" width="18.5703125" style="24" customWidth="1"/>
    <col min="10" max="17" width="8.5703125" customWidth="1"/>
  </cols>
  <sheetData>
    <row r="1" spans="1:17" ht="30" customHeight="1" x14ac:dyDescent="0.35">
      <c r="A1" s="36" t="s">
        <v>164</v>
      </c>
      <c r="B1" s="36"/>
      <c r="C1" s="36"/>
      <c r="D1" s="36"/>
      <c r="E1" s="36"/>
      <c r="F1" s="36"/>
      <c r="G1" s="36"/>
      <c r="H1" s="36"/>
      <c r="I1" s="36"/>
    </row>
    <row r="2" spans="1:17" s="13" customFormat="1" ht="75.75" customHeight="1" x14ac:dyDescent="0.3">
      <c r="A2" s="9"/>
      <c r="B2" s="10"/>
      <c r="C2" s="11" t="s">
        <v>46</v>
      </c>
      <c r="D2" s="12" t="s">
        <v>47</v>
      </c>
      <c r="E2" s="12" t="s">
        <v>48</v>
      </c>
      <c r="F2" s="12" t="s">
        <v>49</v>
      </c>
      <c r="G2" s="12" t="s">
        <v>50</v>
      </c>
      <c r="H2" s="34" t="s">
        <v>51</v>
      </c>
      <c r="I2" s="34" t="s">
        <v>52</v>
      </c>
    </row>
    <row r="3" spans="1:17" ht="25.5" customHeight="1" x14ac:dyDescent="0.25">
      <c r="A3" s="1" t="s">
        <v>0</v>
      </c>
      <c r="B3" s="2" t="s">
        <v>1</v>
      </c>
      <c r="C3" s="5"/>
      <c r="D3" s="5"/>
      <c r="E3" s="5"/>
      <c r="F3" s="5"/>
      <c r="G3" s="5"/>
      <c r="H3" s="5"/>
      <c r="I3" s="5"/>
      <c r="J3" s="14"/>
      <c r="K3" s="14"/>
      <c r="L3" s="14"/>
      <c r="M3" s="14"/>
      <c r="N3" s="14"/>
      <c r="O3" s="14"/>
      <c r="P3" s="14"/>
      <c r="Q3" s="14"/>
    </row>
    <row r="4" spans="1:17" ht="25.5" customHeight="1" x14ac:dyDescent="0.25">
      <c r="A4" s="15" t="s">
        <v>2</v>
      </c>
      <c r="B4" s="16" t="s">
        <v>3</v>
      </c>
      <c r="C4" s="17">
        <f t="shared" ref="C4:I4" si="0">SUM(C5)</f>
        <v>2600000</v>
      </c>
      <c r="D4" s="18">
        <f t="shared" si="0"/>
        <v>0</v>
      </c>
      <c r="E4" s="18">
        <f>SUM(E5)</f>
        <v>0</v>
      </c>
      <c r="F4" s="18">
        <f t="shared" si="0"/>
        <v>2600000</v>
      </c>
      <c r="G4" s="18">
        <f t="shared" si="0"/>
        <v>0</v>
      </c>
      <c r="H4" s="18">
        <f t="shared" si="0"/>
        <v>0</v>
      </c>
      <c r="I4" s="18">
        <f t="shared" si="0"/>
        <v>0</v>
      </c>
      <c r="J4" s="14"/>
      <c r="K4" s="14"/>
      <c r="L4" s="14"/>
      <c r="M4" s="14"/>
      <c r="N4" s="14"/>
      <c r="O4" s="14"/>
      <c r="P4" s="14"/>
      <c r="Q4" s="14"/>
    </row>
    <row r="5" spans="1:17" ht="25.5" customHeight="1" x14ac:dyDescent="0.25">
      <c r="A5" s="3" t="s">
        <v>53</v>
      </c>
      <c r="B5" s="19" t="s">
        <v>54</v>
      </c>
      <c r="C5" s="20">
        <f>SUM(D5:I5)</f>
        <v>2600000</v>
      </c>
      <c r="D5" s="21">
        <v>0</v>
      </c>
      <c r="E5" s="21">
        <v>0</v>
      </c>
      <c r="F5" s="21">
        <v>2600000</v>
      </c>
      <c r="G5" s="21">
        <v>0</v>
      </c>
      <c r="H5" s="21">
        <v>0</v>
      </c>
      <c r="I5" s="21">
        <v>0</v>
      </c>
      <c r="J5" s="14"/>
      <c r="K5" s="14"/>
      <c r="L5" s="14"/>
      <c r="M5" s="14"/>
      <c r="N5" s="14"/>
      <c r="O5" s="14"/>
      <c r="P5" s="14"/>
      <c r="Q5" s="14"/>
    </row>
    <row r="6" spans="1:17" ht="25.5" customHeight="1" x14ac:dyDescent="0.25">
      <c r="A6" s="15" t="s">
        <v>4</v>
      </c>
      <c r="B6" s="16" t="s">
        <v>5</v>
      </c>
      <c r="C6" s="17">
        <f t="shared" ref="C6:I6" si="1">SUM(C7:C10)</f>
        <v>3017167</v>
      </c>
      <c r="D6" s="18">
        <f t="shared" si="1"/>
        <v>2951500</v>
      </c>
      <c r="E6" s="18">
        <f t="shared" si="1"/>
        <v>0</v>
      </c>
      <c r="F6" s="18">
        <f t="shared" si="1"/>
        <v>0</v>
      </c>
      <c r="G6" s="18">
        <f t="shared" si="1"/>
        <v>1500</v>
      </c>
      <c r="H6" s="18">
        <f t="shared" si="1"/>
        <v>64167</v>
      </c>
      <c r="I6" s="18">
        <f t="shared" si="1"/>
        <v>0</v>
      </c>
      <c r="J6" s="14"/>
      <c r="K6" s="14"/>
      <c r="L6" s="14"/>
      <c r="M6" s="14"/>
      <c r="N6" s="14"/>
      <c r="O6" s="14"/>
      <c r="P6" s="14"/>
      <c r="Q6" s="14"/>
    </row>
    <row r="7" spans="1:17" ht="25.5" customHeight="1" x14ac:dyDescent="0.25">
      <c r="A7" s="3" t="s">
        <v>55</v>
      </c>
      <c r="B7" s="19" t="s">
        <v>56</v>
      </c>
      <c r="C7" s="20">
        <f t="shared" ref="C7:C14" si="2">SUM(D7:I7)</f>
        <v>3000</v>
      </c>
      <c r="D7" s="21">
        <v>1500</v>
      </c>
      <c r="E7" s="21">
        <v>0</v>
      </c>
      <c r="F7" s="21">
        <v>0</v>
      </c>
      <c r="G7" s="21">
        <v>1500</v>
      </c>
      <c r="H7" s="21">
        <v>0</v>
      </c>
      <c r="I7" s="21">
        <v>0</v>
      </c>
      <c r="J7" s="14"/>
      <c r="K7" s="14"/>
      <c r="L7" s="14"/>
      <c r="M7" s="14"/>
      <c r="N7" s="14"/>
      <c r="O7" s="14"/>
      <c r="P7" s="14"/>
      <c r="Q7" s="14"/>
    </row>
    <row r="8" spans="1:17" ht="25.5" customHeight="1" x14ac:dyDescent="0.25">
      <c r="A8" s="3" t="s">
        <v>57</v>
      </c>
      <c r="B8" s="19" t="s">
        <v>58</v>
      </c>
      <c r="C8" s="20">
        <f t="shared" si="2"/>
        <v>2950000</v>
      </c>
      <c r="D8" s="21">
        <v>2950000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14"/>
      <c r="K8" s="14"/>
      <c r="L8" s="14"/>
      <c r="M8" s="14"/>
      <c r="N8" s="14"/>
      <c r="O8" s="14"/>
      <c r="P8" s="14"/>
      <c r="Q8" s="14"/>
    </row>
    <row r="9" spans="1:17" ht="25.5" customHeight="1" x14ac:dyDescent="0.25">
      <c r="A9" s="3" t="s">
        <v>59</v>
      </c>
      <c r="B9" s="19" t="s">
        <v>60</v>
      </c>
      <c r="C9" s="20">
        <f t="shared" si="2"/>
        <v>64167</v>
      </c>
      <c r="D9" s="21">
        <v>0</v>
      </c>
      <c r="E9" s="21">
        <v>0</v>
      </c>
      <c r="F9" s="21">
        <v>0</v>
      </c>
      <c r="G9" s="21"/>
      <c r="H9" s="21">
        <v>64167</v>
      </c>
      <c r="I9" s="21">
        <v>0</v>
      </c>
      <c r="J9" s="14"/>
      <c r="K9" s="14"/>
      <c r="L9" s="14"/>
      <c r="M9" s="14"/>
      <c r="N9" s="14"/>
      <c r="O9" s="14"/>
      <c r="P9" s="14"/>
      <c r="Q9" s="14"/>
    </row>
    <row r="10" spans="1:17" ht="25.5" customHeight="1" x14ac:dyDescent="0.25">
      <c r="A10" s="3" t="s">
        <v>61</v>
      </c>
      <c r="B10" s="19" t="s">
        <v>62</v>
      </c>
      <c r="C10" s="20">
        <f t="shared" si="2"/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14"/>
      <c r="K10" s="14"/>
      <c r="L10" s="14"/>
      <c r="M10" s="14"/>
      <c r="N10" s="14"/>
      <c r="O10" s="14"/>
      <c r="P10" s="14"/>
      <c r="Q10" s="14"/>
    </row>
    <row r="11" spans="1:17" ht="25.5" customHeight="1" x14ac:dyDescent="0.25">
      <c r="A11" s="15" t="s">
        <v>6</v>
      </c>
      <c r="B11" s="16" t="s">
        <v>7</v>
      </c>
      <c r="C11" s="17">
        <f t="shared" si="2"/>
        <v>14339086</v>
      </c>
      <c r="D11" s="18">
        <f t="shared" ref="D11:I11" si="3">D12+D13+D14</f>
        <v>2776153.66</v>
      </c>
      <c r="E11" s="18">
        <f t="shared" si="3"/>
        <v>1253710</v>
      </c>
      <c r="F11" s="18">
        <f t="shared" si="3"/>
        <v>5583769.3399999999</v>
      </c>
      <c r="G11" s="18">
        <f t="shared" si="3"/>
        <v>2197510</v>
      </c>
      <c r="H11" s="18">
        <f t="shared" si="3"/>
        <v>575843</v>
      </c>
      <c r="I11" s="18">
        <f t="shared" si="3"/>
        <v>1952100</v>
      </c>
      <c r="J11" s="14"/>
      <c r="K11" s="14"/>
      <c r="L11" s="14"/>
      <c r="M11" s="14"/>
      <c r="N11" s="14"/>
      <c r="O11" s="14"/>
      <c r="P11" s="14"/>
      <c r="Q11" s="14"/>
    </row>
    <row r="12" spans="1:17" s="24" customFormat="1" ht="25.5" customHeight="1" x14ac:dyDescent="0.25">
      <c r="A12" s="6" t="s">
        <v>63</v>
      </c>
      <c r="B12" s="22" t="s">
        <v>64</v>
      </c>
      <c r="C12" s="17">
        <f t="shared" si="2"/>
        <v>11379086</v>
      </c>
      <c r="D12" s="21">
        <f>1421153.66</f>
        <v>1421153.66</v>
      </c>
      <c r="E12" s="21">
        <v>1058710</v>
      </c>
      <c r="F12" s="21">
        <f>5539169.34+400000-300000-55400</f>
        <v>5583769.3399999999</v>
      </c>
      <c r="G12" s="21">
        <v>1092510</v>
      </c>
      <c r="H12" s="21">
        <v>279843</v>
      </c>
      <c r="I12" s="21">
        <v>1943100</v>
      </c>
      <c r="J12" s="23"/>
      <c r="K12" s="23"/>
      <c r="L12" s="23"/>
      <c r="M12" s="23"/>
      <c r="N12" s="23"/>
      <c r="O12" s="23"/>
      <c r="P12" s="23"/>
      <c r="Q12" s="23"/>
    </row>
    <row r="13" spans="1:17" ht="25.5" customHeight="1" x14ac:dyDescent="0.25">
      <c r="A13" s="3" t="s">
        <v>65</v>
      </c>
      <c r="B13" s="19" t="s">
        <v>66</v>
      </c>
      <c r="C13" s="20">
        <f t="shared" si="2"/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14"/>
      <c r="K13" s="14"/>
      <c r="L13" s="14"/>
      <c r="M13" s="14"/>
      <c r="N13" s="14"/>
      <c r="O13" s="14"/>
      <c r="P13" s="14"/>
      <c r="Q13" s="14"/>
    </row>
    <row r="14" spans="1:17" s="24" customFormat="1" ht="25.5" customHeight="1" x14ac:dyDescent="0.25">
      <c r="A14" s="6" t="s">
        <v>67</v>
      </c>
      <c r="B14" s="22" t="s">
        <v>68</v>
      </c>
      <c r="C14" s="20">
        <f t="shared" si="2"/>
        <v>2960000</v>
      </c>
      <c r="D14" s="21">
        <f>D57</f>
        <v>1355000</v>
      </c>
      <c r="E14" s="21">
        <f t="shared" ref="E14:I14" si="4">E57</f>
        <v>195000</v>
      </c>
      <c r="F14" s="21">
        <f t="shared" si="4"/>
        <v>0</v>
      </c>
      <c r="G14" s="21">
        <f t="shared" si="4"/>
        <v>1105000</v>
      </c>
      <c r="H14" s="21">
        <f t="shared" si="4"/>
        <v>296000</v>
      </c>
      <c r="I14" s="21">
        <f t="shared" si="4"/>
        <v>9000</v>
      </c>
      <c r="J14" s="23"/>
      <c r="K14" s="23"/>
      <c r="L14" s="23"/>
      <c r="M14" s="23"/>
      <c r="N14" s="23"/>
      <c r="O14" s="23"/>
      <c r="P14" s="23"/>
      <c r="Q14" s="23"/>
    </row>
    <row r="15" spans="1:17" ht="25.5" customHeight="1" x14ac:dyDescent="0.25">
      <c r="A15" s="15" t="s">
        <v>8</v>
      </c>
      <c r="B15" s="16" t="s">
        <v>9</v>
      </c>
      <c r="C15" s="17">
        <f t="shared" ref="C15:I15" si="5">SUM(C16:C19)</f>
        <v>443000</v>
      </c>
      <c r="D15" s="18">
        <f t="shared" si="5"/>
        <v>34500</v>
      </c>
      <c r="E15" s="18">
        <f t="shared" si="5"/>
        <v>47000</v>
      </c>
      <c r="F15" s="18">
        <f t="shared" si="5"/>
        <v>254000</v>
      </c>
      <c r="G15" s="18">
        <f t="shared" si="5"/>
        <v>7500</v>
      </c>
      <c r="H15" s="18">
        <f t="shared" si="5"/>
        <v>60000</v>
      </c>
      <c r="I15" s="18">
        <f t="shared" si="5"/>
        <v>40000</v>
      </c>
      <c r="J15" s="14"/>
      <c r="K15" s="14"/>
      <c r="L15" s="14"/>
      <c r="M15" s="14"/>
      <c r="N15" s="14"/>
      <c r="O15" s="14"/>
      <c r="P15" s="14"/>
      <c r="Q15" s="14"/>
    </row>
    <row r="16" spans="1:17" ht="25.5" customHeight="1" x14ac:dyDescent="0.25">
      <c r="A16" s="3" t="s">
        <v>69</v>
      </c>
      <c r="B16" s="19" t="s">
        <v>70</v>
      </c>
      <c r="C16" s="20">
        <f>SUM(D16:I16)</f>
        <v>5000</v>
      </c>
      <c r="D16" s="21">
        <v>2500</v>
      </c>
      <c r="E16" s="21">
        <v>0</v>
      </c>
      <c r="F16" s="21">
        <v>0</v>
      </c>
      <c r="G16" s="21">
        <v>2500</v>
      </c>
      <c r="H16" s="21">
        <v>0</v>
      </c>
      <c r="I16" s="21">
        <v>0</v>
      </c>
      <c r="J16" s="14"/>
      <c r="K16" s="14"/>
      <c r="L16" s="14"/>
      <c r="M16" s="14"/>
      <c r="N16" s="14"/>
      <c r="O16" s="14"/>
      <c r="P16" s="14"/>
      <c r="Q16" s="14"/>
    </row>
    <row r="17" spans="1:17" ht="30" x14ac:dyDescent="0.25">
      <c r="A17" s="3" t="s">
        <v>71</v>
      </c>
      <c r="B17" s="7" t="s">
        <v>72</v>
      </c>
      <c r="C17" s="20">
        <f t="shared" ref="C17:C19" si="6">SUM(D17:I17)</f>
        <v>3000</v>
      </c>
      <c r="D17" s="21">
        <v>0</v>
      </c>
      <c r="E17" s="21">
        <v>0</v>
      </c>
      <c r="F17" s="21">
        <v>3000</v>
      </c>
      <c r="G17" s="21">
        <v>0</v>
      </c>
      <c r="H17" s="21">
        <v>0</v>
      </c>
      <c r="I17" s="21">
        <v>0</v>
      </c>
      <c r="J17" s="14"/>
      <c r="K17" s="14"/>
      <c r="L17" s="14"/>
      <c r="M17" s="14"/>
      <c r="N17" s="14"/>
      <c r="O17" s="14"/>
      <c r="P17" s="14"/>
      <c r="Q17" s="14"/>
    </row>
    <row r="18" spans="1:17" ht="25.5" customHeight="1" x14ac:dyDescent="0.25">
      <c r="A18" s="3" t="s">
        <v>73</v>
      </c>
      <c r="B18" s="25" t="s">
        <v>74</v>
      </c>
      <c r="C18" s="20">
        <f t="shared" si="6"/>
        <v>299000</v>
      </c>
      <c r="D18" s="21">
        <v>12000</v>
      </c>
      <c r="E18" s="21">
        <v>2000</v>
      </c>
      <c r="F18" s="21">
        <v>250000</v>
      </c>
      <c r="G18" s="21">
        <v>0</v>
      </c>
      <c r="H18" s="21">
        <v>0</v>
      </c>
      <c r="I18" s="21">
        <v>35000</v>
      </c>
      <c r="J18" s="14"/>
      <c r="K18" s="14"/>
      <c r="L18" s="14"/>
      <c r="M18" s="14"/>
      <c r="N18" s="14"/>
      <c r="O18" s="14"/>
      <c r="P18" s="14"/>
      <c r="Q18" s="14"/>
    </row>
    <row r="19" spans="1:17" ht="25.5" customHeight="1" x14ac:dyDescent="0.25">
      <c r="A19" s="3" t="s">
        <v>75</v>
      </c>
      <c r="B19" s="19" t="s">
        <v>76</v>
      </c>
      <c r="C19" s="20">
        <f t="shared" si="6"/>
        <v>136000</v>
      </c>
      <c r="D19" s="21">
        <v>20000</v>
      </c>
      <c r="E19" s="21">
        <v>45000</v>
      </c>
      <c r="F19" s="21">
        <v>1000</v>
      </c>
      <c r="G19" s="21">
        <v>5000</v>
      </c>
      <c r="H19" s="21">
        <v>60000</v>
      </c>
      <c r="I19" s="21">
        <v>5000</v>
      </c>
      <c r="J19" s="14"/>
      <c r="K19" s="14"/>
      <c r="L19" s="14"/>
      <c r="M19" s="14"/>
      <c r="N19" s="14"/>
      <c r="O19" s="14"/>
      <c r="P19" s="14"/>
      <c r="Q19" s="14"/>
    </row>
    <row r="20" spans="1:17" ht="25.5" customHeight="1" x14ac:dyDescent="0.25">
      <c r="A20" s="26"/>
      <c r="B20" s="2" t="s">
        <v>10</v>
      </c>
      <c r="C20" s="5">
        <f>C4+C6+C11+C15</f>
        <v>20399253</v>
      </c>
      <c r="D20" s="5">
        <f t="shared" ref="D20:I20" si="7">D4+D6+D11+D15</f>
        <v>5762153.6600000001</v>
      </c>
      <c r="E20" s="5">
        <f t="shared" si="7"/>
        <v>1300710</v>
      </c>
      <c r="F20" s="5">
        <f t="shared" si="7"/>
        <v>8437769.3399999999</v>
      </c>
      <c r="G20" s="5">
        <f t="shared" si="7"/>
        <v>2206510</v>
      </c>
      <c r="H20" s="5">
        <f t="shared" si="7"/>
        <v>700010</v>
      </c>
      <c r="I20" s="5">
        <f t="shared" si="7"/>
        <v>1992100</v>
      </c>
      <c r="J20" s="14"/>
      <c r="K20" s="14"/>
      <c r="L20" s="14"/>
      <c r="M20" s="14"/>
      <c r="N20" s="14"/>
      <c r="O20" s="14"/>
      <c r="P20" s="14"/>
      <c r="Q20" s="14"/>
    </row>
    <row r="21" spans="1:17" ht="25.5" customHeight="1" x14ac:dyDescent="0.25">
      <c r="A21" s="27"/>
      <c r="B21" s="28"/>
      <c r="C21" s="29"/>
      <c r="D21" s="29"/>
      <c r="E21" s="29"/>
      <c r="F21" s="29"/>
      <c r="G21" s="29"/>
      <c r="H21" s="29"/>
      <c r="I21" s="29"/>
      <c r="J21" s="14"/>
      <c r="K21" s="14"/>
      <c r="L21" s="14"/>
      <c r="M21" s="14"/>
      <c r="N21" s="14"/>
      <c r="O21" s="14"/>
      <c r="P21" s="14"/>
      <c r="Q21" s="14"/>
    </row>
    <row r="22" spans="1:17" ht="25.5" customHeight="1" x14ac:dyDescent="0.25">
      <c r="A22" s="1" t="s">
        <v>11</v>
      </c>
      <c r="B22" s="2" t="s">
        <v>12</v>
      </c>
      <c r="C22" s="30"/>
      <c r="D22" s="30"/>
      <c r="E22" s="30"/>
      <c r="F22" s="30"/>
      <c r="G22" s="30"/>
      <c r="H22" s="30"/>
      <c r="I22" s="30"/>
      <c r="J22" s="14"/>
      <c r="K22" s="14"/>
      <c r="L22" s="14"/>
      <c r="M22" s="14"/>
      <c r="N22" s="14"/>
      <c r="O22" s="14"/>
      <c r="P22" s="14"/>
      <c r="Q22" s="14"/>
    </row>
    <row r="23" spans="1:17" ht="25.5" customHeight="1" x14ac:dyDescent="0.25">
      <c r="A23" s="15" t="s">
        <v>13</v>
      </c>
      <c r="B23" s="15" t="s">
        <v>14</v>
      </c>
      <c r="C23" s="17">
        <f t="shared" ref="C23:I23" si="8">SUM(C24:C25)</f>
        <v>74300</v>
      </c>
      <c r="D23" s="18">
        <f t="shared" si="8"/>
        <v>36300</v>
      </c>
      <c r="E23" s="18">
        <f t="shared" si="8"/>
        <v>5000</v>
      </c>
      <c r="F23" s="18">
        <f t="shared" si="8"/>
        <v>2000</v>
      </c>
      <c r="G23" s="18">
        <f t="shared" si="8"/>
        <v>20000</v>
      </c>
      <c r="H23" s="18">
        <f t="shared" si="8"/>
        <v>5000</v>
      </c>
      <c r="I23" s="18">
        <f t="shared" si="8"/>
        <v>6000</v>
      </c>
      <c r="J23" s="14"/>
      <c r="K23" s="14"/>
      <c r="L23" s="14"/>
      <c r="M23" s="14"/>
      <c r="N23" s="14"/>
      <c r="O23" s="14"/>
      <c r="P23" s="14"/>
      <c r="Q23" s="14"/>
    </row>
    <row r="24" spans="1:17" ht="25.5" customHeight="1" x14ac:dyDescent="0.25">
      <c r="A24" s="3" t="s">
        <v>77</v>
      </c>
      <c r="B24" s="19" t="s">
        <v>78</v>
      </c>
      <c r="C24" s="20">
        <f>SUM(D24:I24)</f>
        <v>4000</v>
      </c>
      <c r="D24" s="21">
        <v>500</v>
      </c>
      <c r="E24" s="21">
        <v>0</v>
      </c>
      <c r="F24" s="21">
        <v>0</v>
      </c>
      <c r="G24" s="21">
        <v>0</v>
      </c>
      <c r="H24" s="21">
        <v>0</v>
      </c>
      <c r="I24" s="21">
        <v>3500</v>
      </c>
      <c r="J24" s="14"/>
      <c r="K24" s="14"/>
      <c r="L24" s="14"/>
      <c r="M24" s="14"/>
      <c r="N24" s="14"/>
      <c r="O24" s="14"/>
      <c r="P24" s="14"/>
      <c r="Q24" s="14"/>
    </row>
    <row r="25" spans="1:17" ht="25.5" customHeight="1" x14ac:dyDescent="0.25">
      <c r="A25" s="3" t="s">
        <v>79</v>
      </c>
      <c r="B25" s="19" t="s">
        <v>80</v>
      </c>
      <c r="C25" s="20">
        <f>SUM(D25:I25)</f>
        <v>70300</v>
      </c>
      <c r="D25" s="21">
        <v>35800</v>
      </c>
      <c r="E25" s="21">
        <v>5000</v>
      </c>
      <c r="F25" s="21">
        <v>2000</v>
      </c>
      <c r="G25" s="21">
        <v>20000</v>
      </c>
      <c r="H25" s="21">
        <v>5000</v>
      </c>
      <c r="I25" s="21">
        <v>2500</v>
      </c>
      <c r="J25" s="14"/>
      <c r="K25" s="14"/>
      <c r="L25" s="14"/>
      <c r="M25" s="14"/>
      <c r="N25" s="14"/>
      <c r="O25" s="14"/>
      <c r="P25" s="14"/>
      <c r="Q25" s="14"/>
    </row>
    <row r="26" spans="1:17" ht="25.5" customHeight="1" x14ac:dyDescent="0.25">
      <c r="A26" s="15" t="s">
        <v>15</v>
      </c>
      <c r="B26" s="16" t="s">
        <v>16</v>
      </c>
      <c r="C26" s="17">
        <f>SUM(C27:C42)</f>
        <v>6295353.6600000001</v>
      </c>
      <c r="D26" s="18">
        <f t="shared" ref="D26" si="9">SUM(D27:D42)</f>
        <v>3840253.66</v>
      </c>
      <c r="E26" s="18">
        <f>SUM(E27:E42)</f>
        <v>1083700</v>
      </c>
      <c r="F26" s="18">
        <f t="shared" ref="F26:I26" si="10">SUM(F27:F42)</f>
        <v>91200</v>
      </c>
      <c r="G26" s="18">
        <f t="shared" si="10"/>
        <v>766500</v>
      </c>
      <c r="H26" s="18">
        <f t="shared" si="10"/>
        <v>299500</v>
      </c>
      <c r="I26" s="18">
        <f t="shared" si="10"/>
        <v>214200</v>
      </c>
      <c r="J26" s="14"/>
      <c r="K26" s="14"/>
      <c r="L26" s="14"/>
      <c r="M26" s="14"/>
      <c r="N26" s="14"/>
      <c r="O26" s="14"/>
      <c r="P26" s="14"/>
      <c r="Q26" s="14"/>
    </row>
    <row r="27" spans="1:17" ht="25.5" customHeight="1" x14ac:dyDescent="0.25">
      <c r="A27" s="3" t="s">
        <v>81</v>
      </c>
      <c r="B27" s="19" t="s">
        <v>82</v>
      </c>
      <c r="C27" s="20">
        <f t="shared" ref="C27:C42" si="11">SUM(D27:I27)</f>
        <v>62000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62000</v>
      </c>
      <c r="J27" s="14"/>
      <c r="K27" s="14"/>
      <c r="L27" s="14"/>
      <c r="M27" s="14"/>
      <c r="N27" s="14"/>
      <c r="O27" s="14"/>
      <c r="P27" s="14"/>
      <c r="Q27" s="14"/>
    </row>
    <row r="28" spans="1:17" ht="25.5" customHeight="1" x14ac:dyDescent="0.25">
      <c r="A28" s="3" t="s">
        <v>83</v>
      </c>
      <c r="B28" s="19" t="s">
        <v>84</v>
      </c>
      <c r="C28" s="20">
        <f>SUM(D28:I28)</f>
        <v>8700</v>
      </c>
      <c r="D28" s="21">
        <v>2500</v>
      </c>
      <c r="E28" s="21">
        <v>500</v>
      </c>
      <c r="F28" s="21">
        <v>2500</v>
      </c>
      <c r="G28" s="21">
        <v>1500</v>
      </c>
      <c r="H28" s="21">
        <v>0</v>
      </c>
      <c r="I28" s="21">
        <v>1700</v>
      </c>
      <c r="J28" s="14"/>
      <c r="K28" s="14"/>
      <c r="L28" s="14"/>
      <c r="M28" s="14"/>
      <c r="N28" s="14"/>
      <c r="O28" s="14"/>
      <c r="P28" s="14"/>
      <c r="Q28" s="14"/>
    </row>
    <row r="29" spans="1:17" ht="25.5" customHeight="1" x14ac:dyDescent="0.25">
      <c r="A29" s="3" t="s">
        <v>85</v>
      </c>
      <c r="B29" s="19" t="s">
        <v>86</v>
      </c>
      <c r="C29" s="20">
        <f t="shared" si="11"/>
        <v>5000</v>
      </c>
      <c r="D29" s="21">
        <v>2000</v>
      </c>
      <c r="E29" s="21">
        <v>0</v>
      </c>
      <c r="F29" s="21">
        <v>3000</v>
      </c>
      <c r="G29" s="21">
        <v>0</v>
      </c>
      <c r="H29" s="21">
        <v>0</v>
      </c>
      <c r="I29" s="21">
        <v>0</v>
      </c>
      <c r="J29" s="14"/>
      <c r="K29" s="14"/>
      <c r="L29" s="14"/>
      <c r="M29" s="14"/>
      <c r="N29" s="14"/>
      <c r="O29" s="14"/>
      <c r="P29" s="14"/>
      <c r="Q29" s="14"/>
    </row>
    <row r="30" spans="1:17" ht="25.5" customHeight="1" x14ac:dyDescent="0.25">
      <c r="A30" s="3" t="s">
        <v>87</v>
      </c>
      <c r="B30" s="19" t="s">
        <v>88</v>
      </c>
      <c r="C30" s="20">
        <f>SUM(D30:I30)</f>
        <v>10000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10000</v>
      </c>
      <c r="J30" s="14"/>
      <c r="K30" s="14"/>
      <c r="L30" s="14"/>
      <c r="M30" s="14"/>
      <c r="N30" s="14"/>
      <c r="O30" s="14"/>
      <c r="P30" s="14"/>
      <c r="Q30" s="14"/>
    </row>
    <row r="31" spans="1:17" ht="25.5" customHeight="1" x14ac:dyDescent="0.25">
      <c r="A31" s="3" t="s">
        <v>89</v>
      </c>
      <c r="B31" s="19" t="s">
        <v>90</v>
      </c>
      <c r="C31" s="20">
        <f t="shared" si="11"/>
        <v>1610000</v>
      </c>
      <c r="D31" s="21">
        <v>1200000</v>
      </c>
      <c r="E31" s="21">
        <v>20000</v>
      </c>
      <c r="F31" s="21">
        <v>0</v>
      </c>
      <c r="G31" s="21">
        <v>240000</v>
      </c>
      <c r="H31" s="21">
        <v>150000</v>
      </c>
      <c r="I31" s="21">
        <v>0</v>
      </c>
      <c r="J31" s="14"/>
      <c r="K31" s="14"/>
      <c r="L31" s="14"/>
      <c r="M31" s="14"/>
      <c r="N31" s="14"/>
      <c r="O31" s="14"/>
      <c r="P31" s="14"/>
      <c r="Q31" s="14"/>
    </row>
    <row r="32" spans="1:17" ht="25.5" customHeight="1" x14ac:dyDescent="0.25">
      <c r="A32" s="3" t="s">
        <v>91</v>
      </c>
      <c r="B32" s="19" t="s">
        <v>92</v>
      </c>
      <c r="C32" s="20">
        <f t="shared" si="11"/>
        <v>906753.66</v>
      </c>
      <c r="D32" s="21">
        <v>906753.66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14"/>
      <c r="K32" s="14"/>
      <c r="L32" s="14"/>
      <c r="M32" s="14"/>
      <c r="N32" s="14"/>
      <c r="O32" s="14"/>
      <c r="P32" s="14"/>
      <c r="Q32" s="14"/>
    </row>
    <row r="33" spans="1:17" ht="25.5" customHeight="1" x14ac:dyDescent="0.25">
      <c r="A33" s="3" t="s">
        <v>93</v>
      </c>
      <c r="B33" s="19" t="s">
        <v>94</v>
      </c>
      <c r="C33" s="20">
        <f t="shared" si="11"/>
        <v>764000</v>
      </c>
      <c r="D33" s="21">
        <f>500000+80000</f>
        <v>580000</v>
      </c>
      <c r="E33" s="21">
        <v>40000</v>
      </c>
      <c r="F33" s="21">
        <v>0</v>
      </c>
      <c r="G33" s="21">
        <f>90000+20000</f>
        <v>110000</v>
      </c>
      <c r="H33" s="21">
        <v>34000</v>
      </c>
      <c r="I33" s="21">
        <v>0</v>
      </c>
      <c r="J33" s="14"/>
      <c r="K33" s="14"/>
      <c r="L33" s="14"/>
      <c r="M33" s="14"/>
      <c r="N33" s="14"/>
      <c r="O33" s="14"/>
      <c r="P33" s="14"/>
      <c r="Q33" s="14"/>
    </row>
    <row r="34" spans="1:17" ht="25.5" customHeight="1" x14ac:dyDescent="0.25">
      <c r="A34" s="3" t="s">
        <v>95</v>
      </c>
      <c r="B34" s="19" t="s">
        <v>96</v>
      </c>
      <c r="C34" s="20">
        <f t="shared" si="11"/>
        <v>50000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50000</v>
      </c>
      <c r="J34" s="14"/>
      <c r="K34" s="14"/>
      <c r="L34" s="14"/>
      <c r="M34" s="14"/>
      <c r="N34" s="14"/>
      <c r="O34" s="14"/>
      <c r="P34" s="14"/>
      <c r="Q34" s="14"/>
    </row>
    <row r="35" spans="1:17" ht="25.5" customHeight="1" x14ac:dyDescent="0.25">
      <c r="A35" s="3" t="s">
        <v>97</v>
      </c>
      <c r="B35" s="19" t="s">
        <v>98</v>
      </c>
      <c r="C35" s="20">
        <f t="shared" si="11"/>
        <v>8000</v>
      </c>
      <c r="D35" s="21">
        <v>2000</v>
      </c>
      <c r="E35" s="21">
        <v>0</v>
      </c>
      <c r="F35" s="21">
        <v>0</v>
      </c>
      <c r="G35" s="21">
        <v>0</v>
      </c>
      <c r="H35" s="21">
        <v>0</v>
      </c>
      <c r="I35" s="21">
        <v>6000</v>
      </c>
      <c r="J35" s="14"/>
      <c r="K35" s="14"/>
      <c r="L35" s="14"/>
      <c r="M35" s="14"/>
      <c r="N35" s="14"/>
      <c r="O35" s="14"/>
      <c r="P35" s="14"/>
      <c r="Q35" s="14"/>
    </row>
    <row r="36" spans="1:17" ht="25.5" customHeight="1" x14ac:dyDescent="0.25">
      <c r="A36" s="3" t="s">
        <v>99</v>
      </c>
      <c r="B36" s="22" t="s">
        <v>100</v>
      </c>
      <c r="C36" s="20">
        <f t="shared" si="11"/>
        <v>127500</v>
      </c>
      <c r="D36" s="21">
        <v>70000</v>
      </c>
      <c r="E36" s="21">
        <v>2000</v>
      </c>
      <c r="F36" s="21">
        <v>8000</v>
      </c>
      <c r="G36" s="21">
        <v>45000</v>
      </c>
      <c r="H36" s="21">
        <v>2500</v>
      </c>
      <c r="I36" s="21">
        <v>0</v>
      </c>
      <c r="J36" s="14"/>
      <c r="K36" s="14"/>
      <c r="L36" s="14"/>
      <c r="M36" s="14"/>
      <c r="N36" s="14"/>
      <c r="O36" s="14"/>
      <c r="P36" s="14"/>
      <c r="Q36" s="14"/>
    </row>
    <row r="37" spans="1:17" ht="25.5" customHeight="1" x14ac:dyDescent="0.25">
      <c r="A37" s="3" t="s">
        <v>101</v>
      </c>
      <c r="B37" s="22" t="s">
        <v>102</v>
      </c>
      <c r="C37" s="20">
        <f>SUM(D37:I37)</f>
        <v>1120000</v>
      </c>
      <c r="D37" s="21">
        <f>950000-80000</f>
        <v>870000</v>
      </c>
      <c r="E37" s="21">
        <v>40000</v>
      </c>
      <c r="F37" s="21">
        <v>0</v>
      </c>
      <c r="G37" s="21">
        <v>100000</v>
      </c>
      <c r="H37" s="21">
        <v>110000</v>
      </c>
      <c r="I37" s="21">
        <v>0</v>
      </c>
      <c r="J37" s="14"/>
      <c r="K37" s="14"/>
      <c r="L37" s="14"/>
      <c r="M37" s="14"/>
      <c r="N37" s="14"/>
      <c r="O37" s="14"/>
      <c r="P37" s="14"/>
      <c r="Q37" s="14"/>
    </row>
    <row r="38" spans="1:17" ht="25.5" customHeight="1" x14ac:dyDescent="0.25">
      <c r="A38" s="3" t="s">
        <v>103</v>
      </c>
      <c r="B38" s="22" t="s">
        <v>104</v>
      </c>
      <c r="C38" s="20">
        <f>SUM(D38:I38)</f>
        <v>950000</v>
      </c>
      <c r="D38" s="21">
        <v>0</v>
      </c>
      <c r="E38" s="21">
        <v>949000</v>
      </c>
      <c r="F38" s="21">
        <v>0</v>
      </c>
      <c r="G38" s="21">
        <v>1000</v>
      </c>
      <c r="H38" s="21">
        <v>0</v>
      </c>
      <c r="I38" s="21">
        <v>0</v>
      </c>
      <c r="J38" s="14"/>
      <c r="K38" s="14"/>
      <c r="L38" s="14"/>
      <c r="M38" s="14"/>
      <c r="N38" s="14"/>
      <c r="O38" s="14"/>
      <c r="P38" s="14"/>
      <c r="Q38" s="14"/>
    </row>
    <row r="39" spans="1:17" ht="25.5" customHeight="1" x14ac:dyDescent="0.25">
      <c r="A39" s="3" t="s">
        <v>105</v>
      </c>
      <c r="B39" s="22" t="s">
        <v>106</v>
      </c>
      <c r="C39" s="20">
        <f t="shared" si="11"/>
        <v>30900</v>
      </c>
      <c r="D39" s="21">
        <v>12000</v>
      </c>
      <c r="E39" s="21">
        <v>200</v>
      </c>
      <c r="F39" s="21">
        <v>700</v>
      </c>
      <c r="G39" s="21">
        <v>3000</v>
      </c>
      <c r="H39" s="21">
        <v>3000</v>
      </c>
      <c r="I39" s="21">
        <v>12000</v>
      </c>
      <c r="J39" s="14"/>
      <c r="K39" s="14"/>
      <c r="L39" s="14"/>
      <c r="M39" s="14"/>
      <c r="N39" s="14"/>
      <c r="O39" s="14"/>
      <c r="P39" s="14"/>
      <c r="Q39" s="14"/>
    </row>
    <row r="40" spans="1:17" ht="25.5" customHeight="1" x14ac:dyDescent="0.25">
      <c r="A40" s="3" t="s">
        <v>107</v>
      </c>
      <c r="B40" s="19" t="s">
        <v>108</v>
      </c>
      <c r="C40" s="20">
        <f t="shared" si="11"/>
        <v>6000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6000</v>
      </c>
      <c r="J40" s="14"/>
      <c r="K40" s="14"/>
      <c r="L40" s="14"/>
      <c r="M40" s="14"/>
      <c r="N40" s="14"/>
      <c r="O40" s="14"/>
      <c r="P40" s="14"/>
      <c r="Q40" s="14"/>
    </row>
    <row r="41" spans="1:17" ht="25.5" customHeight="1" x14ac:dyDescent="0.25">
      <c r="A41" s="3" t="s">
        <v>109</v>
      </c>
      <c r="B41" s="19" t="s">
        <v>110</v>
      </c>
      <c r="C41" s="20">
        <f t="shared" si="11"/>
        <v>213000</v>
      </c>
      <c r="D41" s="21">
        <v>35000</v>
      </c>
      <c r="E41" s="21">
        <v>32000</v>
      </c>
      <c r="F41" s="21">
        <v>75000</v>
      </c>
      <c r="G41" s="21">
        <v>6000</v>
      </c>
      <c r="H41" s="21">
        <v>0</v>
      </c>
      <c r="I41" s="21">
        <v>65000</v>
      </c>
      <c r="J41" s="14"/>
      <c r="K41" s="14"/>
      <c r="L41" s="14"/>
      <c r="M41" s="14"/>
      <c r="N41" s="14"/>
      <c r="O41" s="14"/>
      <c r="P41" s="14"/>
      <c r="Q41" s="14"/>
    </row>
    <row r="42" spans="1:17" ht="25.5" customHeight="1" x14ac:dyDescent="0.25">
      <c r="A42" s="3" t="s">
        <v>111</v>
      </c>
      <c r="B42" s="19" t="s">
        <v>112</v>
      </c>
      <c r="C42" s="20">
        <f t="shared" si="11"/>
        <v>423500</v>
      </c>
      <c r="D42" s="21">
        <v>160000</v>
      </c>
      <c r="E42" s="21">
        <v>0</v>
      </c>
      <c r="F42" s="21">
        <v>2000</v>
      </c>
      <c r="G42" s="21">
        <v>260000</v>
      </c>
      <c r="H42" s="21">
        <v>0</v>
      </c>
      <c r="I42" s="21">
        <v>1500</v>
      </c>
      <c r="J42" s="14"/>
      <c r="K42" s="14"/>
      <c r="L42" s="14"/>
      <c r="M42" s="14"/>
      <c r="N42" s="14"/>
      <c r="O42" s="14"/>
      <c r="P42" s="14"/>
      <c r="Q42" s="14"/>
    </row>
    <row r="43" spans="1:17" ht="25.5" customHeight="1" x14ac:dyDescent="0.25">
      <c r="A43" s="15" t="s">
        <v>17</v>
      </c>
      <c r="B43" s="16" t="s">
        <v>113</v>
      </c>
      <c r="C43" s="17">
        <f t="shared" ref="C43:I43" si="12">SUM(C44:C46)</f>
        <v>92100</v>
      </c>
      <c r="D43" s="18">
        <f t="shared" si="12"/>
        <v>86100</v>
      </c>
      <c r="E43" s="18">
        <f t="shared" si="12"/>
        <v>0</v>
      </c>
      <c r="F43" s="18">
        <f t="shared" si="12"/>
        <v>0</v>
      </c>
      <c r="G43" s="18">
        <f t="shared" si="12"/>
        <v>0</v>
      </c>
      <c r="H43" s="18">
        <f t="shared" si="12"/>
        <v>0</v>
      </c>
      <c r="I43" s="18">
        <f t="shared" si="12"/>
        <v>6000</v>
      </c>
      <c r="J43" s="14"/>
      <c r="K43" s="14"/>
      <c r="L43" s="14"/>
      <c r="M43" s="14"/>
      <c r="N43" s="14"/>
      <c r="O43" s="14"/>
      <c r="P43" s="14"/>
      <c r="Q43" s="14"/>
    </row>
    <row r="44" spans="1:17" ht="25.5" customHeight="1" x14ac:dyDescent="0.25">
      <c r="A44" s="3" t="s">
        <v>114</v>
      </c>
      <c r="B44" s="19" t="s">
        <v>115</v>
      </c>
      <c r="C44" s="20">
        <f>SUM(D44:I44)</f>
        <v>91000</v>
      </c>
      <c r="D44" s="21">
        <v>85000</v>
      </c>
      <c r="E44" s="21">
        <v>0</v>
      </c>
      <c r="F44" s="21">
        <v>0</v>
      </c>
      <c r="G44" s="21">
        <v>0</v>
      </c>
      <c r="H44" s="21">
        <v>0</v>
      </c>
      <c r="I44" s="21">
        <v>6000</v>
      </c>
      <c r="J44" s="14"/>
      <c r="K44" s="14"/>
      <c r="L44" s="14"/>
      <c r="M44" s="14"/>
      <c r="N44" s="14"/>
      <c r="O44" s="14"/>
      <c r="P44" s="14"/>
      <c r="Q44" s="14"/>
    </row>
    <row r="45" spans="1:17" ht="25.5" customHeight="1" x14ac:dyDescent="0.25">
      <c r="A45" s="3" t="s">
        <v>116</v>
      </c>
      <c r="B45" s="19" t="s">
        <v>117</v>
      </c>
      <c r="C45" s="20">
        <f t="shared" ref="C45:C46" si="13">SUM(D45:I45)</f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14"/>
      <c r="K45" s="14"/>
      <c r="L45" s="14"/>
      <c r="M45" s="14"/>
      <c r="N45" s="14"/>
      <c r="O45" s="14"/>
      <c r="P45" s="14"/>
      <c r="Q45" s="14"/>
    </row>
    <row r="46" spans="1:17" ht="25.5" customHeight="1" x14ac:dyDescent="0.25">
      <c r="A46" s="3" t="s">
        <v>118</v>
      </c>
      <c r="B46" s="19" t="s">
        <v>119</v>
      </c>
      <c r="C46" s="20">
        <f t="shared" si="13"/>
        <v>1100</v>
      </c>
      <c r="D46" s="21">
        <v>1100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14"/>
      <c r="K46" s="14"/>
      <c r="L46" s="14"/>
      <c r="M46" s="14"/>
      <c r="N46" s="14"/>
      <c r="O46" s="14"/>
      <c r="P46" s="14"/>
      <c r="Q46" s="14"/>
    </row>
    <row r="47" spans="1:17" ht="25.5" customHeight="1" x14ac:dyDescent="0.25">
      <c r="A47" s="15" t="s">
        <v>18</v>
      </c>
      <c r="B47" s="16" t="s">
        <v>19</v>
      </c>
      <c r="C47" s="17">
        <f t="shared" ref="C47:I47" si="14">SUM(C48:C51)</f>
        <v>1510000</v>
      </c>
      <c r="D47" s="18">
        <f t="shared" si="14"/>
        <v>0</v>
      </c>
      <c r="E47" s="18">
        <f t="shared" si="14"/>
        <v>0</v>
      </c>
      <c r="F47" s="18">
        <f t="shared" si="14"/>
        <v>0</v>
      </c>
      <c r="G47" s="18">
        <f t="shared" si="14"/>
        <v>0</v>
      </c>
      <c r="H47" s="18">
        <f t="shared" si="14"/>
        <v>0</v>
      </c>
      <c r="I47" s="18">
        <f t="shared" si="14"/>
        <v>1510000</v>
      </c>
      <c r="J47" s="14"/>
      <c r="K47" s="14"/>
      <c r="L47" s="14"/>
      <c r="M47" s="14"/>
      <c r="N47" s="14"/>
      <c r="O47" s="14"/>
      <c r="P47" s="14"/>
      <c r="Q47" s="14"/>
    </row>
    <row r="48" spans="1:17" ht="25.5" customHeight="1" x14ac:dyDescent="0.25">
      <c r="A48" s="3" t="s">
        <v>120</v>
      </c>
      <c r="B48" s="22" t="s">
        <v>121</v>
      </c>
      <c r="C48" s="20">
        <f>SUM(D48:I48)</f>
        <v>1140000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1140000</v>
      </c>
      <c r="J48" s="14"/>
      <c r="K48" s="14"/>
      <c r="L48" s="14"/>
      <c r="M48" s="14"/>
      <c r="N48" s="14"/>
      <c r="O48" s="14"/>
      <c r="P48" s="14"/>
      <c r="Q48" s="14"/>
    </row>
    <row r="49" spans="1:17" ht="25.5" customHeight="1" x14ac:dyDescent="0.25">
      <c r="A49" s="3" t="s">
        <v>122</v>
      </c>
      <c r="B49" s="22" t="s">
        <v>123</v>
      </c>
      <c r="C49" s="20">
        <f>SUM(D49:I49)</f>
        <v>340000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340000</v>
      </c>
      <c r="J49" s="14"/>
      <c r="K49" s="14"/>
      <c r="L49" s="14"/>
      <c r="M49" s="14"/>
      <c r="N49" s="14"/>
      <c r="O49" s="14"/>
      <c r="P49" s="14"/>
      <c r="Q49" s="14"/>
    </row>
    <row r="50" spans="1:17" ht="25.5" customHeight="1" x14ac:dyDescent="0.25">
      <c r="A50" s="3" t="s">
        <v>124</v>
      </c>
      <c r="B50" s="22" t="s">
        <v>125</v>
      </c>
      <c r="C50" s="20">
        <f>SUM(D50:I50)</f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14"/>
      <c r="K50" s="14"/>
      <c r="L50" s="14"/>
      <c r="M50" s="14"/>
      <c r="N50" s="14"/>
      <c r="O50" s="14"/>
      <c r="P50" s="14"/>
      <c r="Q50" s="14"/>
    </row>
    <row r="51" spans="1:17" ht="25.5" customHeight="1" x14ac:dyDescent="0.25">
      <c r="A51" s="3" t="s">
        <v>126</v>
      </c>
      <c r="B51" s="22" t="s">
        <v>127</v>
      </c>
      <c r="C51" s="20">
        <f>SUM(D51:I51)</f>
        <v>30000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30000</v>
      </c>
      <c r="J51" s="14"/>
      <c r="K51" s="14"/>
      <c r="L51" s="14"/>
      <c r="M51" s="14"/>
      <c r="N51" s="14"/>
      <c r="O51" s="14"/>
      <c r="P51" s="14"/>
      <c r="Q51" s="14"/>
    </row>
    <row r="52" spans="1:17" ht="25.5" customHeight="1" x14ac:dyDescent="0.25">
      <c r="A52" s="15" t="s">
        <v>20</v>
      </c>
      <c r="B52" s="16" t="s">
        <v>21</v>
      </c>
      <c r="C52" s="17">
        <f t="shared" ref="C52:I52" si="15">SUM(C53:C56)</f>
        <v>430440</v>
      </c>
      <c r="D52" s="18">
        <f t="shared" si="15"/>
        <v>204500</v>
      </c>
      <c r="E52" s="18">
        <f t="shared" si="15"/>
        <v>7010</v>
      </c>
      <c r="F52" s="18">
        <f t="shared" si="15"/>
        <v>12010</v>
      </c>
      <c r="G52" s="18">
        <f t="shared" si="15"/>
        <v>135010</v>
      </c>
      <c r="H52" s="18">
        <f t="shared" si="15"/>
        <v>29510</v>
      </c>
      <c r="I52" s="18">
        <f t="shared" si="15"/>
        <v>42400</v>
      </c>
      <c r="J52" s="14"/>
      <c r="K52" s="14"/>
      <c r="L52" s="14"/>
      <c r="M52" s="14"/>
      <c r="N52" s="14"/>
      <c r="O52" s="14"/>
      <c r="P52" s="14"/>
      <c r="Q52" s="14"/>
    </row>
    <row r="53" spans="1:17" ht="25.5" customHeight="1" x14ac:dyDescent="0.25">
      <c r="A53" s="3" t="s">
        <v>128</v>
      </c>
      <c r="B53" s="19" t="s">
        <v>129</v>
      </c>
      <c r="C53" s="20">
        <f>SUM(D53:I53)</f>
        <v>329400</v>
      </c>
      <c r="D53" s="21">
        <v>170000</v>
      </c>
      <c r="E53" s="21">
        <v>4000</v>
      </c>
      <c r="F53" s="21">
        <v>0</v>
      </c>
      <c r="G53" s="21">
        <v>128000</v>
      </c>
      <c r="H53" s="21">
        <v>25000</v>
      </c>
      <c r="I53" s="21">
        <v>2400</v>
      </c>
      <c r="J53" s="14"/>
      <c r="K53" s="14"/>
      <c r="L53" s="14"/>
      <c r="M53" s="14"/>
      <c r="N53" s="14"/>
      <c r="O53" s="14"/>
      <c r="P53" s="14"/>
      <c r="Q53" s="14"/>
    </row>
    <row r="54" spans="1:17" ht="25.5" customHeight="1" x14ac:dyDescent="0.25">
      <c r="A54" s="3" t="s">
        <v>130</v>
      </c>
      <c r="B54" s="19" t="s">
        <v>131</v>
      </c>
      <c r="C54" s="20">
        <f t="shared" ref="C54:C56" si="16">SUM(D54:I54)</f>
        <v>62500</v>
      </c>
      <c r="D54" s="21">
        <v>30000</v>
      </c>
      <c r="E54" s="21">
        <v>3000</v>
      </c>
      <c r="F54" s="21">
        <v>0</v>
      </c>
      <c r="G54" s="21">
        <v>7000</v>
      </c>
      <c r="H54" s="21">
        <v>4500</v>
      </c>
      <c r="I54" s="21">
        <v>18000</v>
      </c>
      <c r="J54" s="14"/>
      <c r="K54" s="14"/>
      <c r="L54" s="14"/>
      <c r="M54" s="14"/>
      <c r="N54" s="14"/>
      <c r="O54" s="14"/>
      <c r="P54" s="14"/>
      <c r="Q54" s="14"/>
    </row>
    <row r="55" spans="1:17" ht="25.5" customHeight="1" x14ac:dyDescent="0.25">
      <c r="A55" s="3" t="s">
        <v>132</v>
      </c>
      <c r="B55" s="19" t="s">
        <v>133</v>
      </c>
      <c r="C55" s="20">
        <f t="shared" si="16"/>
        <v>15000</v>
      </c>
      <c r="D55" s="21">
        <v>3000</v>
      </c>
      <c r="E55" s="21">
        <v>0</v>
      </c>
      <c r="F55" s="21">
        <v>12000</v>
      </c>
      <c r="G55" s="21">
        <v>0</v>
      </c>
      <c r="H55" s="21">
        <v>0</v>
      </c>
      <c r="I55" s="21">
        <v>0</v>
      </c>
      <c r="J55" s="14"/>
      <c r="K55" s="14"/>
      <c r="L55" s="14"/>
      <c r="M55" s="14"/>
      <c r="N55" s="14"/>
      <c r="O55" s="14"/>
      <c r="P55" s="14"/>
      <c r="Q55" s="14"/>
    </row>
    <row r="56" spans="1:17" ht="25.5" customHeight="1" x14ac:dyDescent="0.25">
      <c r="A56" s="3" t="s">
        <v>134</v>
      </c>
      <c r="B56" s="19" t="s">
        <v>135</v>
      </c>
      <c r="C56" s="20">
        <f t="shared" si="16"/>
        <v>23540</v>
      </c>
      <c r="D56" s="21">
        <v>1500</v>
      </c>
      <c r="E56" s="21">
        <v>10</v>
      </c>
      <c r="F56" s="21">
        <v>10</v>
      </c>
      <c r="G56" s="21">
        <v>10</v>
      </c>
      <c r="H56" s="21">
        <v>10</v>
      </c>
      <c r="I56" s="21">
        <v>22000</v>
      </c>
      <c r="J56" s="14"/>
      <c r="K56" s="14"/>
      <c r="L56" s="14"/>
      <c r="M56" s="14"/>
      <c r="N56" s="14"/>
      <c r="O56" s="14"/>
      <c r="P56" s="14"/>
      <c r="Q56" s="14"/>
    </row>
    <row r="57" spans="1:17" ht="25.5" customHeight="1" x14ac:dyDescent="0.25">
      <c r="A57" s="15" t="s">
        <v>22</v>
      </c>
      <c r="B57" s="16" t="s">
        <v>23</v>
      </c>
      <c r="C57" s="17">
        <f t="shared" ref="C57:I57" si="17">SUM(C58:C59)</f>
        <v>2960000</v>
      </c>
      <c r="D57" s="18">
        <f t="shared" si="17"/>
        <v>1355000</v>
      </c>
      <c r="E57" s="18">
        <f t="shared" si="17"/>
        <v>195000</v>
      </c>
      <c r="F57" s="18">
        <f t="shared" si="17"/>
        <v>0</v>
      </c>
      <c r="G57" s="18">
        <f t="shared" si="17"/>
        <v>1105000</v>
      </c>
      <c r="H57" s="18">
        <f t="shared" si="17"/>
        <v>296000</v>
      </c>
      <c r="I57" s="18">
        <f t="shared" si="17"/>
        <v>9000</v>
      </c>
      <c r="J57" s="14"/>
      <c r="K57" s="14"/>
      <c r="L57" s="14"/>
      <c r="M57" s="14"/>
      <c r="N57" s="14"/>
      <c r="O57" s="14"/>
      <c r="P57" s="14"/>
      <c r="Q57" s="14"/>
    </row>
    <row r="58" spans="1:17" ht="25.5" customHeight="1" x14ac:dyDescent="0.25">
      <c r="A58" s="3" t="s">
        <v>136</v>
      </c>
      <c r="B58" s="19" t="s">
        <v>137</v>
      </c>
      <c r="C58" s="20">
        <f>SUM(D58:I58)</f>
        <v>2896000</v>
      </c>
      <c r="D58" s="21">
        <v>1350000</v>
      </c>
      <c r="E58" s="21">
        <v>194000</v>
      </c>
      <c r="F58" s="21">
        <v>0</v>
      </c>
      <c r="G58" s="21">
        <v>1100000</v>
      </c>
      <c r="H58" s="21">
        <v>246000</v>
      </c>
      <c r="I58" s="21">
        <v>6000</v>
      </c>
      <c r="J58" s="14"/>
      <c r="K58" s="14"/>
      <c r="L58" s="14"/>
      <c r="M58" s="14"/>
      <c r="N58" s="14"/>
      <c r="O58" s="14"/>
      <c r="P58" s="14"/>
      <c r="Q58" s="14"/>
    </row>
    <row r="59" spans="1:17" ht="25.5" customHeight="1" x14ac:dyDescent="0.25">
      <c r="A59" s="3" t="s">
        <v>138</v>
      </c>
      <c r="B59" s="19" t="s">
        <v>139</v>
      </c>
      <c r="C59" s="20">
        <f>SUM(D59:I59)</f>
        <v>64000</v>
      </c>
      <c r="D59" s="21">
        <v>5000</v>
      </c>
      <c r="E59" s="21">
        <v>1000</v>
      </c>
      <c r="F59" s="21">
        <v>0</v>
      </c>
      <c r="G59" s="21">
        <v>5000</v>
      </c>
      <c r="H59" s="21">
        <v>50000</v>
      </c>
      <c r="I59" s="21">
        <v>3000</v>
      </c>
      <c r="J59" s="14"/>
      <c r="K59" s="14"/>
      <c r="L59" s="14"/>
      <c r="M59" s="14"/>
      <c r="N59" s="14"/>
      <c r="O59" s="14"/>
      <c r="P59" s="14"/>
      <c r="Q59" s="14"/>
    </row>
    <row r="60" spans="1:17" ht="25.5" customHeight="1" x14ac:dyDescent="0.25">
      <c r="A60" s="15" t="s">
        <v>24</v>
      </c>
      <c r="B60" s="16" t="s">
        <v>25</v>
      </c>
      <c r="C60" s="17">
        <f t="shared" ref="C60:I60" si="18">C61+C62+C63+C64</f>
        <v>8402059.3399999999</v>
      </c>
      <c r="D60" s="18">
        <f t="shared" si="18"/>
        <v>0</v>
      </c>
      <c r="E60" s="18">
        <f t="shared" si="18"/>
        <v>0</v>
      </c>
      <c r="F60" s="18">
        <f t="shared" si="18"/>
        <v>8292059.3399999999</v>
      </c>
      <c r="G60" s="18">
        <f t="shared" si="18"/>
        <v>110000</v>
      </c>
      <c r="H60" s="18">
        <f t="shared" si="18"/>
        <v>0</v>
      </c>
      <c r="I60" s="18">
        <f t="shared" si="18"/>
        <v>0</v>
      </c>
      <c r="J60" s="14"/>
      <c r="K60" s="14"/>
      <c r="L60" s="14"/>
      <c r="M60" s="14"/>
      <c r="N60" s="14"/>
      <c r="O60" s="14"/>
      <c r="P60" s="14"/>
      <c r="Q60" s="14"/>
    </row>
    <row r="61" spans="1:17" ht="25.5" customHeight="1" x14ac:dyDescent="0.25">
      <c r="A61" s="3" t="s">
        <v>140</v>
      </c>
      <c r="B61" s="22" t="s">
        <v>141</v>
      </c>
      <c r="C61" s="33">
        <f>SUM(D61:I61)</f>
        <v>50000</v>
      </c>
      <c r="D61" s="21"/>
      <c r="E61" s="21">
        <v>0</v>
      </c>
      <c r="F61" s="21">
        <v>0</v>
      </c>
      <c r="G61" s="21">
        <v>50000</v>
      </c>
      <c r="H61" s="21">
        <v>0</v>
      </c>
      <c r="I61" s="21">
        <v>0</v>
      </c>
      <c r="J61" s="14"/>
      <c r="K61" s="14"/>
      <c r="L61" s="14"/>
      <c r="M61" s="14"/>
      <c r="N61" s="14"/>
      <c r="O61" s="14"/>
      <c r="P61" s="14"/>
      <c r="Q61" s="14"/>
    </row>
    <row r="62" spans="1:17" ht="25.5" customHeight="1" x14ac:dyDescent="0.25">
      <c r="A62" s="3" t="s">
        <v>142</v>
      </c>
      <c r="B62" s="22" t="s">
        <v>143</v>
      </c>
      <c r="C62" s="20">
        <f>SUM(D62:I62)</f>
        <v>7336059.3399999999</v>
      </c>
      <c r="D62" s="21">
        <v>0</v>
      </c>
      <c r="E62" s="21">
        <v>0</v>
      </c>
      <c r="F62" s="21">
        <f>7767659.34-376200-55400</f>
        <v>7336059.3399999999</v>
      </c>
      <c r="G62" s="21">
        <v>0</v>
      </c>
      <c r="H62" s="21">
        <v>0</v>
      </c>
      <c r="I62" s="21">
        <v>0</v>
      </c>
      <c r="J62" s="14"/>
      <c r="K62" s="14"/>
      <c r="L62" s="14"/>
      <c r="M62" s="14"/>
      <c r="N62" s="14"/>
      <c r="O62" s="14"/>
      <c r="P62" s="14"/>
      <c r="Q62" s="14"/>
    </row>
    <row r="63" spans="1:17" ht="25.5" customHeight="1" x14ac:dyDescent="0.25">
      <c r="A63" s="3" t="s">
        <v>144</v>
      </c>
      <c r="B63" s="22" t="s">
        <v>145</v>
      </c>
      <c r="C63" s="20">
        <f t="shared" ref="C63" si="19">SUM(D63:I63)</f>
        <v>60000</v>
      </c>
      <c r="D63" s="21">
        <v>0</v>
      </c>
      <c r="E63" s="21">
        <v>0</v>
      </c>
      <c r="F63" s="21">
        <v>0</v>
      </c>
      <c r="G63" s="21">
        <v>60000</v>
      </c>
      <c r="H63" s="21">
        <v>0</v>
      </c>
      <c r="I63" s="21">
        <v>0</v>
      </c>
      <c r="J63" s="14"/>
      <c r="K63" s="14"/>
      <c r="L63" s="14"/>
      <c r="M63" s="14"/>
      <c r="N63" s="14"/>
      <c r="O63" s="14"/>
      <c r="P63" s="14"/>
      <c r="Q63" s="14"/>
    </row>
    <row r="64" spans="1:17" ht="25.5" customHeight="1" x14ac:dyDescent="0.25">
      <c r="A64" s="3" t="s">
        <v>146</v>
      </c>
      <c r="B64" s="22" t="s">
        <v>147</v>
      </c>
      <c r="C64" s="20">
        <f>SUM(D64:I64)</f>
        <v>956000</v>
      </c>
      <c r="D64" s="21">
        <v>0</v>
      </c>
      <c r="E64" s="21">
        <v>0</v>
      </c>
      <c r="F64" s="21">
        <f>556000+300000+100000</f>
        <v>956000</v>
      </c>
      <c r="G64" s="21">
        <v>0</v>
      </c>
      <c r="H64" s="21">
        <v>0</v>
      </c>
      <c r="I64" s="21">
        <v>0</v>
      </c>
      <c r="J64" s="14"/>
      <c r="K64" s="14"/>
      <c r="L64" s="14"/>
      <c r="M64" s="14"/>
      <c r="N64" s="14"/>
      <c r="O64" s="14"/>
      <c r="P64" s="14"/>
      <c r="Q64" s="14"/>
    </row>
    <row r="65" spans="1:17" ht="25.5" customHeight="1" x14ac:dyDescent="0.25">
      <c r="A65" s="15" t="s">
        <v>26</v>
      </c>
      <c r="B65" s="35" t="s">
        <v>27</v>
      </c>
      <c r="C65" s="17">
        <f t="shared" ref="C65:I65" si="20">SUM(C66:C68)</f>
        <v>120000</v>
      </c>
      <c r="D65" s="18">
        <f t="shared" si="20"/>
        <v>20000</v>
      </c>
      <c r="E65" s="18">
        <f t="shared" si="20"/>
        <v>0</v>
      </c>
      <c r="F65" s="18">
        <f t="shared" si="20"/>
        <v>15000</v>
      </c>
      <c r="G65" s="18">
        <f t="shared" si="20"/>
        <v>0</v>
      </c>
      <c r="H65" s="18">
        <f t="shared" si="20"/>
        <v>0</v>
      </c>
      <c r="I65" s="18">
        <f t="shared" si="20"/>
        <v>85000</v>
      </c>
      <c r="J65" s="14"/>
      <c r="K65" s="14"/>
      <c r="L65" s="14"/>
      <c r="M65" s="14"/>
      <c r="N65" s="14"/>
      <c r="O65" s="14"/>
      <c r="P65" s="14"/>
      <c r="Q65" s="14"/>
    </row>
    <row r="66" spans="1:17" ht="25.5" customHeight="1" x14ac:dyDescent="0.25">
      <c r="A66" s="3" t="s">
        <v>148</v>
      </c>
      <c r="B66" s="22" t="s">
        <v>149</v>
      </c>
      <c r="C66" s="20">
        <f>SUM(D66:I66)</f>
        <v>35000</v>
      </c>
      <c r="D66" s="21">
        <v>20000</v>
      </c>
      <c r="E66" s="21">
        <v>0</v>
      </c>
      <c r="F66" s="21">
        <v>15000</v>
      </c>
      <c r="G66" s="21">
        <v>0</v>
      </c>
      <c r="H66" s="21">
        <v>0</v>
      </c>
      <c r="I66" s="21">
        <v>0</v>
      </c>
      <c r="J66" s="14"/>
      <c r="K66" s="14"/>
      <c r="L66" s="14"/>
      <c r="M66" s="14"/>
      <c r="N66" s="14"/>
      <c r="O66" s="14"/>
      <c r="P66" s="14"/>
      <c r="Q66" s="14"/>
    </row>
    <row r="67" spans="1:17" ht="25.5" customHeight="1" x14ac:dyDescent="0.25">
      <c r="A67" s="3" t="s">
        <v>150</v>
      </c>
      <c r="B67" s="22" t="s">
        <v>151</v>
      </c>
      <c r="C67" s="20">
        <f t="shared" ref="C67:C68" si="21">SUM(D67:I67)</f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14"/>
      <c r="K67" s="14"/>
      <c r="L67" s="14"/>
      <c r="M67" s="14"/>
      <c r="N67" s="14"/>
      <c r="O67" s="14"/>
      <c r="P67" s="14"/>
      <c r="Q67" s="14"/>
    </row>
    <row r="68" spans="1:17" ht="25.5" customHeight="1" x14ac:dyDescent="0.25">
      <c r="A68" s="3" t="s">
        <v>152</v>
      </c>
      <c r="B68" s="22" t="s">
        <v>153</v>
      </c>
      <c r="C68" s="20">
        <f t="shared" si="21"/>
        <v>85000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85000</v>
      </c>
      <c r="J68" s="14"/>
      <c r="K68" s="14"/>
      <c r="L68" s="14"/>
      <c r="M68" s="14"/>
      <c r="N68" s="14"/>
      <c r="O68" s="14"/>
      <c r="P68" s="14"/>
      <c r="Q68" s="14"/>
    </row>
    <row r="69" spans="1:17" ht="25.5" customHeight="1" x14ac:dyDescent="0.25">
      <c r="A69" s="26"/>
      <c r="B69" s="2" t="s">
        <v>28</v>
      </c>
      <c r="C69" s="5">
        <f>C23+C26+C43+C47+C52+C57+C60+C65</f>
        <v>19884253</v>
      </c>
      <c r="D69" s="5">
        <f>D23+D26+D43+D4+D47+D52+D57+D60+D65</f>
        <v>5542153.6600000001</v>
      </c>
      <c r="E69" s="5">
        <f>E23+E26+E43+E4+E47+E52+E57+E60+E65</f>
        <v>1290710</v>
      </c>
      <c r="F69" s="5">
        <f>F23+F26+F43+F47+F52+F57+F60+F65</f>
        <v>8412269.3399999999</v>
      </c>
      <c r="G69" s="5">
        <f>G23+G26+G43+G4+G47+G52+G57+G60+G65</f>
        <v>2136510</v>
      </c>
      <c r="H69" s="5">
        <f t="shared" ref="H69:I69" si="22">H23+H26+H43+H4+H47+H52+H57+H60+H65</f>
        <v>630010</v>
      </c>
      <c r="I69" s="5">
        <f t="shared" si="22"/>
        <v>1872600</v>
      </c>
      <c r="J69" s="14"/>
      <c r="K69" s="14"/>
      <c r="L69" s="14"/>
      <c r="M69" s="14"/>
      <c r="N69" s="14"/>
      <c r="O69" s="14"/>
      <c r="P69" s="14"/>
      <c r="Q69" s="14"/>
    </row>
    <row r="70" spans="1:17" ht="9" customHeight="1" x14ac:dyDescent="0.25">
      <c r="A70" s="27"/>
      <c r="B70" s="28"/>
      <c r="C70" s="29"/>
      <c r="D70" s="29"/>
      <c r="E70" s="29"/>
      <c r="F70" s="29"/>
      <c r="G70" s="29"/>
      <c r="H70" s="29"/>
      <c r="I70" s="29"/>
      <c r="J70" s="14"/>
      <c r="K70" s="14"/>
      <c r="L70" s="14"/>
      <c r="M70" s="14"/>
      <c r="N70" s="14"/>
      <c r="O70" s="14"/>
      <c r="P70" s="14"/>
      <c r="Q70" s="14"/>
    </row>
    <row r="71" spans="1:17" ht="25.5" customHeight="1" x14ac:dyDescent="0.25">
      <c r="A71" s="26"/>
      <c r="B71" s="2" t="s">
        <v>29</v>
      </c>
      <c r="C71" s="5">
        <f>C20-C69</f>
        <v>515000</v>
      </c>
      <c r="D71" s="5">
        <f>D20-D69</f>
        <v>220000</v>
      </c>
      <c r="E71" s="5">
        <f t="shared" ref="E71:I71" si="23">E20-E69</f>
        <v>10000</v>
      </c>
      <c r="F71" s="5">
        <f t="shared" si="23"/>
        <v>25500</v>
      </c>
      <c r="G71" s="5">
        <f t="shared" si="23"/>
        <v>70000</v>
      </c>
      <c r="H71" s="5">
        <f t="shared" si="23"/>
        <v>70000</v>
      </c>
      <c r="I71" s="5">
        <f t="shared" si="23"/>
        <v>119500</v>
      </c>
      <c r="J71" s="14"/>
      <c r="K71" s="14"/>
      <c r="L71" s="14"/>
      <c r="M71" s="14"/>
      <c r="N71" s="14"/>
      <c r="O71" s="14"/>
      <c r="P71" s="14"/>
      <c r="Q71" s="14"/>
    </row>
    <row r="72" spans="1:17" ht="9" customHeight="1" x14ac:dyDescent="0.25">
      <c r="A72" s="27"/>
      <c r="B72" s="28"/>
      <c r="C72" s="29"/>
      <c r="D72" s="29"/>
      <c r="E72" s="29"/>
      <c r="F72" s="29"/>
      <c r="G72" s="29"/>
      <c r="H72" s="29"/>
      <c r="I72" s="29"/>
      <c r="J72" s="14"/>
      <c r="K72" s="14"/>
      <c r="L72" s="14"/>
      <c r="M72" s="14"/>
      <c r="N72" s="14"/>
      <c r="O72" s="14"/>
      <c r="P72" s="14"/>
      <c r="Q72" s="14"/>
    </row>
    <row r="73" spans="1:17" ht="25.5" customHeight="1" x14ac:dyDescent="0.25">
      <c r="A73" s="2" t="s">
        <v>30</v>
      </c>
      <c r="B73" s="2" t="s">
        <v>31</v>
      </c>
      <c r="C73" s="5">
        <f t="shared" ref="C73:I73" si="24">C74-C76</f>
        <v>-15000</v>
      </c>
      <c r="D73" s="5">
        <f t="shared" si="24"/>
        <v>2000</v>
      </c>
      <c r="E73" s="5">
        <f t="shared" si="24"/>
        <v>0</v>
      </c>
      <c r="F73" s="5">
        <f t="shared" si="24"/>
        <v>2500</v>
      </c>
      <c r="G73" s="5">
        <f t="shared" si="24"/>
        <v>0</v>
      </c>
      <c r="H73" s="5">
        <f t="shared" si="24"/>
        <v>0</v>
      </c>
      <c r="I73" s="5">
        <f t="shared" si="24"/>
        <v>-19500</v>
      </c>
      <c r="J73" s="14"/>
      <c r="K73" s="14"/>
      <c r="L73" s="14"/>
      <c r="M73" s="14"/>
      <c r="N73" s="14"/>
      <c r="O73" s="14"/>
      <c r="P73" s="14"/>
      <c r="Q73" s="14"/>
    </row>
    <row r="74" spans="1:17" ht="25.5" customHeight="1" x14ac:dyDescent="0.25">
      <c r="A74" s="15" t="s">
        <v>32</v>
      </c>
      <c r="B74" s="16" t="s">
        <v>33</v>
      </c>
      <c r="C74" s="17">
        <f t="shared" ref="C74:I74" si="25">SUM(C75)</f>
        <v>5000</v>
      </c>
      <c r="D74" s="18">
        <f t="shared" si="25"/>
        <v>2000</v>
      </c>
      <c r="E74" s="18">
        <f t="shared" si="25"/>
        <v>0</v>
      </c>
      <c r="F74" s="18">
        <f t="shared" si="25"/>
        <v>2500</v>
      </c>
      <c r="G74" s="18">
        <f t="shared" si="25"/>
        <v>0</v>
      </c>
      <c r="H74" s="18">
        <f t="shared" si="25"/>
        <v>0</v>
      </c>
      <c r="I74" s="18">
        <f t="shared" si="25"/>
        <v>500</v>
      </c>
      <c r="J74" s="14"/>
      <c r="K74" s="14"/>
      <c r="L74" s="14"/>
      <c r="M74" s="14"/>
      <c r="N74" s="14"/>
      <c r="O74" s="14"/>
      <c r="P74" s="14"/>
      <c r="Q74" s="14"/>
    </row>
    <row r="75" spans="1:17" ht="25.5" customHeight="1" x14ac:dyDescent="0.25">
      <c r="A75" s="3" t="s">
        <v>154</v>
      </c>
      <c r="B75" s="19" t="s">
        <v>155</v>
      </c>
      <c r="C75" s="20">
        <f>SUM(D75:I75)</f>
        <v>5000</v>
      </c>
      <c r="D75" s="21">
        <v>2000</v>
      </c>
      <c r="E75" s="21">
        <v>0</v>
      </c>
      <c r="F75" s="21">
        <v>2500</v>
      </c>
      <c r="G75" s="21">
        <v>0</v>
      </c>
      <c r="H75" s="21">
        <v>0</v>
      </c>
      <c r="I75" s="21">
        <v>500</v>
      </c>
      <c r="J75" s="14"/>
      <c r="K75" s="14"/>
      <c r="L75" s="14"/>
      <c r="M75" s="14"/>
      <c r="N75" s="14"/>
      <c r="O75" s="14"/>
      <c r="P75" s="14"/>
      <c r="Q75" s="14"/>
    </row>
    <row r="76" spans="1:17" ht="25.5" customHeight="1" x14ac:dyDescent="0.25">
      <c r="A76" s="15" t="s">
        <v>34</v>
      </c>
      <c r="B76" s="16" t="s">
        <v>35</v>
      </c>
      <c r="C76" s="17">
        <f t="shared" ref="C76:I76" si="26">SUM(C77:C79)</f>
        <v>20000</v>
      </c>
      <c r="D76" s="18">
        <f t="shared" si="26"/>
        <v>0</v>
      </c>
      <c r="E76" s="18">
        <f t="shared" si="26"/>
        <v>0</v>
      </c>
      <c r="F76" s="18">
        <f t="shared" si="26"/>
        <v>0</v>
      </c>
      <c r="G76" s="18">
        <f t="shared" si="26"/>
        <v>0</v>
      </c>
      <c r="H76" s="18">
        <f t="shared" si="26"/>
        <v>0</v>
      </c>
      <c r="I76" s="18">
        <f t="shared" si="26"/>
        <v>20000</v>
      </c>
    </row>
    <row r="77" spans="1:17" ht="25.5" customHeight="1" x14ac:dyDescent="0.25">
      <c r="A77" s="3" t="s">
        <v>156</v>
      </c>
      <c r="B77" s="19" t="s">
        <v>157</v>
      </c>
      <c r="C77" s="20">
        <f>SUM(D77:I77)</f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</row>
    <row r="78" spans="1:17" ht="25.5" customHeight="1" x14ac:dyDescent="0.25">
      <c r="A78" s="3" t="s">
        <v>158</v>
      </c>
      <c r="B78" s="19" t="s">
        <v>159</v>
      </c>
      <c r="C78" s="20">
        <f t="shared" ref="C78:C79" si="27">SUM(D78:I78)</f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</row>
    <row r="79" spans="1:17" ht="25.5" customHeight="1" x14ac:dyDescent="0.25">
      <c r="A79" s="3" t="s">
        <v>160</v>
      </c>
      <c r="B79" s="19" t="s">
        <v>161</v>
      </c>
      <c r="C79" s="20">
        <f t="shared" si="27"/>
        <v>20000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20000</v>
      </c>
    </row>
    <row r="80" spans="1:17" ht="25.5" customHeight="1" x14ac:dyDescent="0.25">
      <c r="A80" s="2" t="s">
        <v>36</v>
      </c>
      <c r="B80" s="2" t="s">
        <v>37</v>
      </c>
      <c r="C80" s="5">
        <f t="shared" ref="C80:I80" si="28">C82-C83</f>
        <v>0</v>
      </c>
      <c r="D80" s="5">
        <f t="shared" si="28"/>
        <v>0</v>
      </c>
      <c r="E80" s="5">
        <f t="shared" si="28"/>
        <v>0</v>
      </c>
      <c r="F80" s="5">
        <f t="shared" si="28"/>
        <v>0</v>
      </c>
      <c r="G80" s="5">
        <f t="shared" si="28"/>
        <v>0</v>
      </c>
      <c r="H80" s="5">
        <f t="shared" si="28"/>
        <v>0</v>
      </c>
      <c r="I80" s="5">
        <f t="shared" si="28"/>
        <v>0</v>
      </c>
    </row>
    <row r="81" spans="1:9" ht="25.5" customHeight="1" x14ac:dyDescent="0.25">
      <c r="A81" s="3" t="s">
        <v>38</v>
      </c>
      <c r="B81" s="19" t="s">
        <v>39</v>
      </c>
      <c r="C81" s="20">
        <f t="shared" ref="C81:I81" si="29">C82-C83</f>
        <v>0</v>
      </c>
      <c r="D81" s="21">
        <f t="shared" si="29"/>
        <v>0</v>
      </c>
      <c r="E81" s="21">
        <f t="shared" si="29"/>
        <v>0</v>
      </c>
      <c r="F81" s="21">
        <f t="shared" si="29"/>
        <v>0</v>
      </c>
      <c r="G81" s="21">
        <f t="shared" si="29"/>
        <v>0</v>
      </c>
      <c r="H81" s="21">
        <f t="shared" si="29"/>
        <v>0</v>
      </c>
      <c r="I81" s="21">
        <f t="shared" si="29"/>
        <v>0</v>
      </c>
    </row>
    <row r="82" spans="1:9" ht="25.5" customHeight="1" x14ac:dyDescent="0.25">
      <c r="A82" s="3" t="s">
        <v>162</v>
      </c>
      <c r="B82" s="19" t="s">
        <v>40</v>
      </c>
      <c r="C82" s="20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</row>
    <row r="83" spans="1:9" ht="25.5" customHeight="1" x14ac:dyDescent="0.25">
      <c r="A83" s="3" t="s">
        <v>163</v>
      </c>
      <c r="B83" s="19" t="s">
        <v>41</v>
      </c>
      <c r="C83" s="20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</row>
    <row r="84" spans="1:9" ht="25.5" customHeight="1" x14ac:dyDescent="0.25">
      <c r="A84" s="2"/>
      <c r="B84" s="2" t="s">
        <v>42</v>
      </c>
      <c r="C84" s="5">
        <f>C71+C73+C80</f>
        <v>500000</v>
      </c>
      <c r="D84" s="5">
        <f>D71+D73+D80</f>
        <v>222000</v>
      </c>
      <c r="E84" s="5">
        <f t="shared" ref="E84:I84" si="30">E71+E73+E80</f>
        <v>10000</v>
      </c>
      <c r="F84" s="5">
        <f t="shared" si="30"/>
        <v>28000</v>
      </c>
      <c r="G84" s="5">
        <f t="shared" si="30"/>
        <v>70000</v>
      </c>
      <c r="H84" s="5">
        <f t="shared" si="30"/>
        <v>70000</v>
      </c>
      <c r="I84" s="5">
        <f t="shared" si="30"/>
        <v>100000</v>
      </c>
    </row>
    <row r="85" spans="1:9" ht="9" customHeight="1" x14ac:dyDescent="0.25">
      <c r="A85" s="28"/>
      <c r="B85" s="28"/>
      <c r="C85" s="29"/>
      <c r="D85" s="29"/>
      <c r="E85" s="29"/>
      <c r="F85" s="29"/>
      <c r="G85" s="29"/>
      <c r="H85" s="29"/>
      <c r="I85" s="29"/>
    </row>
    <row r="86" spans="1:9" ht="25.5" customHeight="1" x14ac:dyDescent="0.25">
      <c r="A86" s="1" t="s">
        <v>43</v>
      </c>
      <c r="B86" s="2" t="s">
        <v>44</v>
      </c>
      <c r="C86" s="5">
        <v>500000</v>
      </c>
      <c r="D86" s="5">
        <v>222000</v>
      </c>
      <c r="E86" s="5">
        <v>10000</v>
      </c>
      <c r="F86" s="5">
        <v>28000</v>
      </c>
      <c r="G86" s="5">
        <v>70000</v>
      </c>
      <c r="H86" s="5">
        <v>70000</v>
      </c>
      <c r="I86" s="5">
        <v>100000</v>
      </c>
    </row>
    <row r="87" spans="1:9" ht="9" customHeight="1" x14ac:dyDescent="0.25">
      <c r="A87" s="31"/>
      <c r="B87" s="28"/>
      <c r="C87" s="29"/>
      <c r="D87" s="29"/>
      <c r="E87" s="29"/>
      <c r="F87" s="29">
        <v>28</v>
      </c>
      <c r="G87" s="29"/>
      <c r="H87" s="29"/>
      <c r="I87" s="29"/>
    </row>
    <row r="88" spans="1:9" ht="25.5" customHeight="1" x14ac:dyDescent="0.25">
      <c r="A88" s="2"/>
      <c r="B88" s="2" t="s">
        <v>45</v>
      </c>
      <c r="C88" s="5">
        <f>C84-C86</f>
        <v>0</v>
      </c>
      <c r="D88" s="5">
        <f>D84-D86</f>
        <v>0</v>
      </c>
      <c r="E88" s="5">
        <f t="shared" ref="E88:I88" si="31">E84-E86</f>
        <v>0</v>
      </c>
      <c r="F88" s="5">
        <f t="shared" si="31"/>
        <v>0</v>
      </c>
      <c r="G88" s="5">
        <f t="shared" si="31"/>
        <v>0</v>
      </c>
      <c r="H88" s="5">
        <f t="shared" si="31"/>
        <v>0</v>
      </c>
      <c r="I88" s="5">
        <f t="shared" si="31"/>
        <v>0</v>
      </c>
    </row>
    <row r="92" spans="1:9" x14ac:dyDescent="0.25">
      <c r="D92" s="4"/>
    </row>
    <row r="93" spans="1:9" x14ac:dyDescent="0.25">
      <c r="D93" s="4"/>
      <c r="E93" s="4"/>
      <c r="F93" s="4"/>
      <c r="G93" s="4"/>
      <c r="H93" s="32"/>
      <c r="I93" s="32"/>
    </row>
  </sheetData>
  <mergeCells count="1">
    <mergeCell ref="A1:I1"/>
  </mergeCells>
  <pageMargins left="0.26" right="0.23622047244094491" top="0.27559055118110237" bottom="0.31496062992125984" header="0.15748031496062992" footer="0.19685039370078741"/>
  <pageSetup paperSize="9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zoomScale="115" zoomScaleNormal="115" workbookViewId="0">
      <selection activeCell="D71" sqref="D71"/>
    </sheetView>
  </sheetViews>
  <sheetFormatPr defaultColWidth="12.5703125" defaultRowHeight="15" x14ac:dyDescent="0.25"/>
  <cols>
    <col min="1" max="1" width="8.28515625" style="8" bestFit="1" customWidth="1"/>
    <col min="2" max="2" width="74.42578125" customWidth="1"/>
    <col min="3" max="9" width="18.5703125" customWidth="1"/>
    <col min="10" max="17" width="8.5703125" customWidth="1"/>
  </cols>
  <sheetData>
    <row r="1" spans="1:17" ht="30" customHeight="1" x14ac:dyDescent="0.35">
      <c r="A1" s="36" t="s">
        <v>165</v>
      </c>
      <c r="B1" s="36"/>
      <c r="C1" s="36"/>
      <c r="D1" s="36"/>
      <c r="E1" s="36"/>
      <c r="F1" s="36"/>
      <c r="G1" s="36"/>
      <c r="H1" s="36"/>
      <c r="I1" s="36"/>
    </row>
    <row r="2" spans="1:17" s="13" customFormat="1" ht="75.75" customHeight="1" x14ac:dyDescent="0.3">
      <c r="A2" s="9"/>
      <c r="B2" s="10"/>
      <c r="C2" s="11" t="s">
        <v>46</v>
      </c>
      <c r="D2" s="12" t="s">
        <v>47</v>
      </c>
      <c r="E2" s="12" t="s">
        <v>48</v>
      </c>
      <c r="F2" s="12" t="s">
        <v>49</v>
      </c>
      <c r="G2" s="12" t="s">
        <v>50</v>
      </c>
      <c r="H2" s="12" t="s">
        <v>51</v>
      </c>
      <c r="I2" s="12" t="s">
        <v>52</v>
      </c>
    </row>
    <row r="3" spans="1:17" ht="25.5" customHeight="1" x14ac:dyDescent="0.25">
      <c r="A3" s="1" t="s">
        <v>0</v>
      </c>
      <c r="B3" s="2" t="s">
        <v>1</v>
      </c>
      <c r="C3" s="5"/>
      <c r="D3" s="5"/>
      <c r="E3" s="5"/>
      <c r="F3" s="5"/>
      <c r="G3" s="5"/>
      <c r="H3" s="5"/>
      <c r="I3" s="5"/>
      <c r="J3" s="14"/>
      <c r="K3" s="14"/>
      <c r="L3" s="14"/>
      <c r="M3" s="14"/>
      <c r="N3" s="14"/>
      <c r="O3" s="14"/>
      <c r="P3" s="14"/>
      <c r="Q3" s="14"/>
    </row>
    <row r="4" spans="1:17" ht="25.5" customHeight="1" x14ac:dyDescent="0.25">
      <c r="A4" s="15" t="s">
        <v>2</v>
      </c>
      <c r="B4" s="16" t="s">
        <v>3</v>
      </c>
      <c r="C4" s="17">
        <f t="shared" ref="C4:I4" si="0">SUM(C5)</f>
        <v>2600000</v>
      </c>
      <c r="D4" s="18">
        <f t="shared" si="0"/>
        <v>0</v>
      </c>
      <c r="E4" s="18">
        <f t="shared" si="0"/>
        <v>0</v>
      </c>
      <c r="F4" s="18">
        <f t="shared" si="0"/>
        <v>2600000</v>
      </c>
      <c r="G4" s="18">
        <f t="shared" si="0"/>
        <v>0</v>
      </c>
      <c r="H4" s="18">
        <f t="shared" si="0"/>
        <v>0</v>
      </c>
      <c r="I4" s="18">
        <f t="shared" si="0"/>
        <v>0</v>
      </c>
      <c r="J4" s="14"/>
      <c r="K4" s="14"/>
      <c r="L4" s="14"/>
      <c r="M4" s="14"/>
      <c r="N4" s="14"/>
      <c r="O4" s="14"/>
      <c r="P4" s="14"/>
      <c r="Q4" s="14"/>
    </row>
    <row r="5" spans="1:17" ht="25.5" customHeight="1" x14ac:dyDescent="0.25">
      <c r="A5" s="3" t="s">
        <v>53</v>
      </c>
      <c r="B5" s="19" t="s">
        <v>54</v>
      </c>
      <c r="C5" s="20">
        <f>SUM(D5:I5)</f>
        <v>2600000</v>
      </c>
      <c r="D5" s="21">
        <v>0</v>
      </c>
      <c r="E5" s="21">
        <v>0</v>
      </c>
      <c r="F5" s="21">
        <v>2600000</v>
      </c>
      <c r="G5" s="21">
        <v>0</v>
      </c>
      <c r="H5" s="21">
        <v>0</v>
      </c>
      <c r="I5" s="21">
        <v>0</v>
      </c>
      <c r="J5" s="14"/>
      <c r="K5" s="14"/>
      <c r="L5" s="14"/>
      <c r="M5" s="14"/>
      <c r="N5" s="14"/>
      <c r="O5" s="14"/>
      <c r="P5" s="14"/>
      <c r="Q5" s="14"/>
    </row>
    <row r="6" spans="1:17" ht="25.5" customHeight="1" x14ac:dyDescent="0.25">
      <c r="A6" s="15" t="s">
        <v>4</v>
      </c>
      <c r="B6" s="16" t="s">
        <v>5</v>
      </c>
      <c r="C6" s="17">
        <f t="shared" ref="C6:I6" si="1">SUM(C7:C10)</f>
        <v>2903000</v>
      </c>
      <c r="D6" s="18">
        <f t="shared" si="1"/>
        <v>2901500</v>
      </c>
      <c r="E6" s="18">
        <f t="shared" si="1"/>
        <v>0</v>
      </c>
      <c r="F6" s="18">
        <f t="shared" si="1"/>
        <v>0</v>
      </c>
      <c r="G6" s="18">
        <f t="shared" si="1"/>
        <v>1500</v>
      </c>
      <c r="H6" s="18">
        <f t="shared" si="1"/>
        <v>0</v>
      </c>
      <c r="I6" s="18">
        <f t="shared" si="1"/>
        <v>0</v>
      </c>
      <c r="J6" s="14"/>
      <c r="K6" s="14"/>
      <c r="L6" s="14"/>
      <c r="M6" s="14"/>
      <c r="N6" s="14"/>
      <c r="O6" s="14"/>
      <c r="P6" s="14"/>
      <c r="Q6" s="14"/>
    </row>
    <row r="7" spans="1:17" ht="25.5" customHeight="1" x14ac:dyDescent="0.25">
      <c r="A7" s="3" t="s">
        <v>55</v>
      </c>
      <c r="B7" s="19" t="s">
        <v>56</v>
      </c>
      <c r="C7" s="20">
        <f t="shared" ref="C7:C14" si="2">SUM(D7:I7)</f>
        <v>3000</v>
      </c>
      <c r="D7" s="21">
        <v>1500</v>
      </c>
      <c r="E7" s="21">
        <v>0</v>
      </c>
      <c r="F7" s="21">
        <v>0</v>
      </c>
      <c r="G7" s="21">
        <v>1500</v>
      </c>
      <c r="H7" s="21">
        <v>0</v>
      </c>
      <c r="I7" s="21">
        <v>0</v>
      </c>
      <c r="J7" s="14"/>
      <c r="K7" s="14"/>
      <c r="L7" s="14"/>
      <c r="M7" s="14"/>
      <c r="N7" s="14"/>
      <c r="O7" s="14"/>
      <c r="P7" s="14"/>
      <c r="Q7" s="14"/>
    </row>
    <row r="8" spans="1:17" ht="25.5" customHeight="1" x14ac:dyDescent="0.25">
      <c r="A8" s="3" t="s">
        <v>57</v>
      </c>
      <c r="B8" s="19" t="s">
        <v>58</v>
      </c>
      <c r="C8" s="20">
        <f t="shared" si="2"/>
        <v>2900000</v>
      </c>
      <c r="D8" s="21">
        <v>2900000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14"/>
      <c r="K8" s="14"/>
      <c r="L8" s="14"/>
      <c r="M8" s="14"/>
      <c r="N8" s="14"/>
      <c r="O8" s="14"/>
      <c r="P8" s="14"/>
      <c r="Q8" s="14"/>
    </row>
    <row r="9" spans="1:17" ht="25.5" customHeight="1" x14ac:dyDescent="0.25">
      <c r="A9" s="3" t="s">
        <v>59</v>
      </c>
      <c r="B9" s="19" t="s">
        <v>60</v>
      </c>
      <c r="C9" s="20">
        <f t="shared" si="2"/>
        <v>0</v>
      </c>
      <c r="D9" s="21">
        <v>0</v>
      </c>
      <c r="E9" s="21">
        <v>0</v>
      </c>
      <c r="F9" s="21">
        <v>0</v>
      </c>
      <c r="G9" s="21"/>
      <c r="H9" s="21">
        <v>0</v>
      </c>
      <c r="I9" s="21">
        <v>0</v>
      </c>
      <c r="J9" s="14"/>
      <c r="K9" s="14"/>
      <c r="L9" s="14"/>
      <c r="M9" s="14"/>
      <c r="N9" s="14"/>
      <c r="O9" s="14"/>
      <c r="P9" s="14"/>
      <c r="Q9" s="14"/>
    </row>
    <row r="10" spans="1:17" ht="25.5" customHeight="1" x14ac:dyDescent="0.25">
      <c r="A10" s="3" t="s">
        <v>61</v>
      </c>
      <c r="B10" s="19" t="s">
        <v>62</v>
      </c>
      <c r="C10" s="20">
        <f t="shared" si="2"/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14"/>
      <c r="K10" s="14"/>
      <c r="L10" s="14"/>
      <c r="M10" s="14"/>
      <c r="N10" s="14"/>
      <c r="O10" s="14"/>
      <c r="P10" s="14"/>
      <c r="Q10" s="14"/>
    </row>
    <row r="11" spans="1:17" ht="25.5" customHeight="1" x14ac:dyDescent="0.25">
      <c r="A11" s="15" t="s">
        <v>6</v>
      </c>
      <c r="B11" s="16" t="s">
        <v>7</v>
      </c>
      <c r="C11" s="17">
        <f t="shared" si="2"/>
        <v>13592686</v>
      </c>
      <c r="D11" s="18">
        <f t="shared" ref="D11:I11" si="3">D12+D13+D14</f>
        <v>2700353.66</v>
      </c>
      <c r="E11" s="18">
        <f t="shared" si="3"/>
        <v>1165210</v>
      </c>
      <c r="F11" s="18">
        <f t="shared" si="3"/>
        <v>5160792.34</v>
      </c>
      <c r="G11" s="18">
        <f t="shared" si="3"/>
        <v>2102010</v>
      </c>
      <c r="H11" s="18">
        <f t="shared" si="3"/>
        <v>526010</v>
      </c>
      <c r="I11" s="18">
        <f t="shared" si="3"/>
        <v>1938310</v>
      </c>
      <c r="J11" s="14"/>
      <c r="K11" s="14"/>
      <c r="L11" s="14"/>
      <c r="M11" s="14"/>
      <c r="N11" s="14"/>
      <c r="O11" s="14"/>
      <c r="P11" s="14"/>
      <c r="Q11" s="14"/>
    </row>
    <row r="12" spans="1:17" s="24" customFormat="1" ht="25.5" customHeight="1" x14ac:dyDescent="0.25">
      <c r="A12" s="6" t="s">
        <v>63</v>
      </c>
      <c r="B12" s="22" t="s">
        <v>64</v>
      </c>
      <c r="C12" s="33">
        <f t="shared" si="2"/>
        <v>10632686</v>
      </c>
      <c r="D12" s="21">
        <v>1345353.66</v>
      </c>
      <c r="E12" s="21">
        <v>970210</v>
      </c>
      <c r="F12" s="21">
        <f>4926192.34+280000+10000-55400</f>
        <v>5160792.34</v>
      </c>
      <c r="G12" s="21">
        <v>997010</v>
      </c>
      <c r="H12" s="21">
        <v>230010</v>
      </c>
      <c r="I12" s="21">
        <v>1929310</v>
      </c>
      <c r="J12" s="23"/>
      <c r="K12" s="23"/>
      <c r="L12" s="23"/>
      <c r="M12" s="23"/>
      <c r="N12" s="23"/>
      <c r="O12" s="23"/>
      <c r="P12" s="23"/>
      <c r="Q12" s="23"/>
    </row>
    <row r="13" spans="1:17" ht="25.5" customHeight="1" x14ac:dyDescent="0.25">
      <c r="A13" s="3" t="s">
        <v>65</v>
      </c>
      <c r="B13" s="19" t="s">
        <v>66</v>
      </c>
      <c r="C13" s="20">
        <f t="shared" si="2"/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14"/>
      <c r="K13" s="14"/>
      <c r="L13" s="14"/>
      <c r="M13" s="14"/>
      <c r="N13" s="14"/>
      <c r="O13" s="14"/>
      <c r="P13" s="14"/>
      <c r="Q13" s="14"/>
    </row>
    <row r="14" spans="1:17" s="24" customFormat="1" ht="25.5" customHeight="1" x14ac:dyDescent="0.25">
      <c r="A14" s="6" t="s">
        <v>67</v>
      </c>
      <c r="B14" s="22" t="s">
        <v>68</v>
      </c>
      <c r="C14" s="20">
        <f t="shared" si="2"/>
        <v>2960000</v>
      </c>
      <c r="D14" s="21">
        <f>D57</f>
        <v>1355000</v>
      </c>
      <c r="E14" s="21">
        <f t="shared" ref="E14:I14" si="4">E57</f>
        <v>195000</v>
      </c>
      <c r="F14" s="21">
        <f t="shared" si="4"/>
        <v>0</v>
      </c>
      <c r="G14" s="21">
        <f t="shared" si="4"/>
        <v>1105000</v>
      </c>
      <c r="H14" s="21">
        <f t="shared" si="4"/>
        <v>296000</v>
      </c>
      <c r="I14" s="21">
        <f t="shared" si="4"/>
        <v>9000</v>
      </c>
      <c r="J14" s="23"/>
      <c r="K14" s="23"/>
      <c r="L14" s="23"/>
      <c r="M14" s="23"/>
      <c r="N14" s="23"/>
      <c r="O14" s="23"/>
      <c r="P14" s="23"/>
      <c r="Q14" s="23"/>
    </row>
    <row r="15" spans="1:17" ht="25.5" customHeight="1" x14ac:dyDescent="0.25">
      <c r="A15" s="15" t="s">
        <v>8</v>
      </c>
      <c r="B15" s="16" t="s">
        <v>9</v>
      </c>
      <c r="C15" s="17">
        <f t="shared" ref="C15:I15" si="5">SUM(C16:C19)</f>
        <v>399000</v>
      </c>
      <c r="D15" s="18">
        <f t="shared" si="5"/>
        <v>39500</v>
      </c>
      <c r="E15" s="18">
        <f t="shared" si="5"/>
        <v>34000</v>
      </c>
      <c r="F15" s="18">
        <f t="shared" si="5"/>
        <v>254000</v>
      </c>
      <c r="G15" s="18">
        <f t="shared" si="5"/>
        <v>6500</v>
      </c>
      <c r="H15" s="18">
        <f t="shared" si="5"/>
        <v>60000</v>
      </c>
      <c r="I15" s="18">
        <f t="shared" si="5"/>
        <v>5000</v>
      </c>
      <c r="J15" s="14"/>
      <c r="K15" s="14"/>
      <c r="L15" s="14"/>
      <c r="M15" s="14"/>
      <c r="N15" s="14"/>
      <c r="O15" s="14"/>
      <c r="P15" s="14"/>
      <c r="Q15" s="14"/>
    </row>
    <row r="16" spans="1:17" ht="25.5" customHeight="1" x14ac:dyDescent="0.25">
      <c r="A16" s="3" t="s">
        <v>69</v>
      </c>
      <c r="B16" s="19" t="s">
        <v>70</v>
      </c>
      <c r="C16" s="20">
        <f>SUM(D16:I16)</f>
        <v>5000</v>
      </c>
      <c r="D16" s="21">
        <v>2500</v>
      </c>
      <c r="E16" s="21">
        <v>0</v>
      </c>
      <c r="F16" s="21">
        <v>0</v>
      </c>
      <c r="G16" s="21">
        <v>2500</v>
      </c>
      <c r="H16" s="21">
        <v>0</v>
      </c>
      <c r="I16" s="21">
        <v>0</v>
      </c>
      <c r="J16" s="14"/>
      <c r="K16" s="14"/>
      <c r="L16" s="14"/>
      <c r="M16" s="14"/>
      <c r="N16" s="14"/>
      <c r="O16" s="14"/>
      <c r="P16" s="14"/>
      <c r="Q16" s="14"/>
    </row>
    <row r="17" spans="1:17" ht="30" x14ac:dyDescent="0.25">
      <c r="A17" s="3" t="s">
        <v>71</v>
      </c>
      <c r="B17" s="7" t="s">
        <v>72</v>
      </c>
      <c r="C17" s="20">
        <f>SUM(D17:I17)</f>
        <v>3000</v>
      </c>
      <c r="D17" s="21">
        <v>0</v>
      </c>
      <c r="E17" s="21">
        <v>0</v>
      </c>
      <c r="F17" s="21">
        <v>3000</v>
      </c>
      <c r="G17" s="21">
        <v>0</v>
      </c>
      <c r="H17" s="21">
        <v>0</v>
      </c>
      <c r="I17" s="21">
        <v>0</v>
      </c>
      <c r="J17" s="14"/>
      <c r="K17" s="14"/>
      <c r="L17" s="14"/>
      <c r="M17" s="14"/>
      <c r="N17" s="14"/>
      <c r="O17" s="14"/>
      <c r="P17" s="14"/>
      <c r="Q17" s="14"/>
    </row>
    <row r="18" spans="1:17" ht="25.5" customHeight="1" x14ac:dyDescent="0.25">
      <c r="A18" s="3" t="s">
        <v>73</v>
      </c>
      <c r="B18" s="25" t="s">
        <v>74</v>
      </c>
      <c r="C18" s="20">
        <f>SUM(D18:I18)</f>
        <v>264000</v>
      </c>
      <c r="D18" s="21">
        <v>12000</v>
      </c>
      <c r="E18" s="21">
        <v>2000</v>
      </c>
      <c r="F18" s="21">
        <v>250000</v>
      </c>
      <c r="G18" s="21">
        <v>0</v>
      </c>
      <c r="H18" s="21">
        <v>0</v>
      </c>
      <c r="I18" s="21">
        <v>0</v>
      </c>
      <c r="J18" s="14"/>
      <c r="K18" s="14"/>
      <c r="L18" s="14"/>
      <c r="M18" s="14"/>
      <c r="N18" s="14"/>
      <c r="O18" s="14"/>
      <c r="P18" s="14"/>
      <c r="Q18" s="14"/>
    </row>
    <row r="19" spans="1:17" ht="25.5" customHeight="1" x14ac:dyDescent="0.25">
      <c r="A19" s="3" t="s">
        <v>75</v>
      </c>
      <c r="B19" s="19" t="s">
        <v>76</v>
      </c>
      <c r="C19" s="20">
        <f>SUM(D19:I19)</f>
        <v>127000</v>
      </c>
      <c r="D19" s="21">
        <v>25000</v>
      </c>
      <c r="E19" s="21">
        <v>32000</v>
      </c>
      <c r="F19" s="21">
        <v>1000</v>
      </c>
      <c r="G19" s="21">
        <v>4000</v>
      </c>
      <c r="H19" s="21">
        <v>60000</v>
      </c>
      <c r="I19" s="21">
        <v>5000</v>
      </c>
      <c r="J19" s="14"/>
      <c r="K19" s="14"/>
      <c r="L19" s="14"/>
      <c r="M19" s="14"/>
      <c r="N19" s="14"/>
      <c r="O19" s="14"/>
      <c r="P19" s="14"/>
      <c r="Q19" s="14"/>
    </row>
    <row r="20" spans="1:17" ht="25.5" customHeight="1" x14ac:dyDescent="0.25">
      <c r="A20" s="26"/>
      <c r="B20" s="2" t="s">
        <v>10</v>
      </c>
      <c r="C20" s="5">
        <f>C4+C6+C11+C15</f>
        <v>19494686</v>
      </c>
      <c r="D20" s="5">
        <f t="shared" ref="D20:I20" si="6">D4+D6+D11+D15</f>
        <v>5641353.6600000001</v>
      </c>
      <c r="E20" s="5">
        <f t="shared" si="6"/>
        <v>1199210</v>
      </c>
      <c r="F20" s="5">
        <f t="shared" si="6"/>
        <v>8014792.3399999999</v>
      </c>
      <c r="G20" s="5">
        <f t="shared" si="6"/>
        <v>2110010</v>
      </c>
      <c r="H20" s="5">
        <f t="shared" si="6"/>
        <v>586010</v>
      </c>
      <c r="I20" s="5">
        <f t="shared" si="6"/>
        <v>1943310</v>
      </c>
      <c r="J20" s="14"/>
      <c r="K20" s="14"/>
      <c r="L20" s="14"/>
      <c r="M20" s="14"/>
      <c r="N20" s="14"/>
      <c r="O20" s="14"/>
      <c r="P20" s="14"/>
      <c r="Q20" s="14"/>
    </row>
    <row r="21" spans="1:17" ht="25.5" customHeight="1" x14ac:dyDescent="0.25">
      <c r="A21" s="27"/>
      <c r="B21" s="28"/>
      <c r="C21" s="29"/>
      <c r="D21" s="29"/>
      <c r="E21" s="29"/>
      <c r="F21" s="29"/>
      <c r="G21" s="29"/>
      <c r="H21" s="29"/>
      <c r="I21" s="29"/>
      <c r="J21" s="14"/>
      <c r="K21" s="14"/>
      <c r="L21" s="14"/>
      <c r="M21" s="14"/>
      <c r="N21" s="14"/>
      <c r="O21" s="14"/>
      <c r="P21" s="14"/>
      <c r="Q21" s="14"/>
    </row>
    <row r="22" spans="1:17" ht="25.5" customHeight="1" x14ac:dyDescent="0.25">
      <c r="A22" s="1" t="s">
        <v>11</v>
      </c>
      <c r="B22" s="2" t="s">
        <v>12</v>
      </c>
      <c r="C22" s="30"/>
      <c r="D22" s="30"/>
      <c r="E22" s="30"/>
      <c r="F22" s="30"/>
      <c r="G22" s="30"/>
      <c r="H22" s="30"/>
      <c r="I22" s="30"/>
      <c r="J22" s="14"/>
      <c r="K22" s="14"/>
      <c r="L22" s="14"/>
      <c r="M22" s="14"/>
      <c r="N22" s="14"/>
      <c r="O22" s="14"/>
      <c r="P22" s="14"/>
      <c r="Q22" s="14"/>
    </row>
    <row r="23" spans="1:17" ht="25.5" customHeight="1" x14ac:dyDescent="0.25">
      <c r="A23" s="15" t="s">
        <v>13</v>
      </c>
      <c r="B23" s="15" t="s">
        <v>14</v>
      </c>
      <c r="C23" s="17">
        <f t="shared" ref="C23:I23" si="7">SUM(C24:C25)</f>
        <v>74000</v>
      </c>
      <c r="D23" s="18">
        <f t="shared" si="7"/>
        <v>37500</v>
      </c>
      <c r="E23" s="18">
        <f t="shared" si="7"/>
        <v>5000</v>
      </c>
      <c r="F23" s="18">
        <f t="shared" si="7"/>
        <v>2000</v>
      </c>
      <c r="G23" s="18">
        <f t="shared" si="7"/>
        <v>21000</v>
      </c>
      <c r="H23" s="18">
        <f t="shared" si="7"/>
        <v>3000</v>
      </c>
      <c r="I23" s="18">
        <f t="shared" si="7"/>
        <v>5500</v>
      </c>
      <c r="J23" s="14"/>
      <c r="K23" s="14"/>
      <c r="L23" s="14"/>
      <c r="M23" s="14"/>
      <c r="N23" s="14"/>
      <c r="O23" s="14"/>
      <c r="P23" s="14"/>
      <c r="Q23" s="14"/>
    </row>
    <row r="24" spans="1:17" ht="25.5" customHeight="1" x14ac:dyDescent="0.25">
      <c r="A24" s="3" t="s">
        <v>77</v>
      </c>
      <c r="B24" s="19" t="s">
        <v>78</v>
      </c>
      <c r="C24" s="20">
        <f>SUM(D24:I24)</f>
        <v>4000</v>
      </c>
      <c r="D24" s="21">
        <v>500</v>
      </c>
      <c r="E24" s="21">
        <v>0</v>
      </c>
      <c r="F24" s="21">
        <v>0</v>
      </c>
      <c r="G24" s="21">
        <v>0</v>
      </c>
      <c r="H24" s="21">
        <v>0</v>
      </c>
      <c r="I24" s="21">
        <v>3500</v>
      </c>
      <c r="J24" s="14"/>
      <c r="K24" s="14"/>
      <c r="L24" s="14"/>
      <c r="M24" s="14"/>
      <c r="N24" s="14"/>
      <c r="O24" s="14"/>
      <c r="P24" s="14"/>
      <c r="Q24" s="14"/>
    </row>
    <row r="25" spans="1:17" ht="25.5" customHeight="1" x14ac:dyDescent="0.25">
      <c r="A25" s="3" t="s">
        <v>79</v>
      </c>
      <c r="B25" s="19" t="s">
        <v>80</v>
      </c>
      <c r="C25" s="20">
        <f>SUM(D25:I25)</f>
        <v>70000</v>
      </c>
      <c r="D25" s="21">
        <v>37000</v>
      </c>
      <c r="E25" s="21">
        <v>5000</v>
      </c>
      <c r="F25" s="21">
        <v>2000</v>
      </c>
      <c r="G25" s="21">
        <v>21000</v>
      </c>
      <c r="H25" s="21">
        <v>3000</v>
      </c>
      <c r="I25" s="21">
        <v>2000</v>
      </c>
      <c r="J25" s="14"/>
      <c r="K25" s="14"/>
      <c r="L25" s="14"/>
      <c r="M25" s="14"/>
      <c r="N25" s="14"/>
      <c r="O25" s="14"/>
      <c r="P25" s="14"/>
      <c r="Q25" s="14"/>
    </row>
    <row r="26" spans="1:17" ht="25.5" customHeight="1" x14ac:dyDescent="0.25">
      <c r="A26" s="15" t="s">
        <v>15</v>
      </c>
      <c r="B26" s="16" t="s">
        <v>16</v>
      </c>
      <c r="C26" s="17">
        <f>SUM(C27:C42)</f>
        <v>5901053.6600000001</v>
      </c>
      <c r="D26" s="18">
        <f t="shared" ref="D26" si="8">SUM(D27:D42)</f>
        <v>3713253.66</v>
      </c>
      <c r="E26" s="18">
        <f>SUM(E27:E42)</f>
        <v>982200</v>
      </c>
      <c r="F26" s="18">
        <f t="shared" ref="F26:I26" si="9">SUM(F27:F42)</f>
        <v>91200</v>
      </c>
      <c r="G26" s="18">
        <f t="shared" si="9"/>
        <v>699000</v>
      </c>
      <c r="H26" s="18">
        <f t="shared" si="9"/>
        <v>227500</v>
      </c>
      <c r="I26" s="18">
        <f t="shared" si="9"/>
        <v>187900</v>
      </c>
      <c r="J26" s="14"/>
      <c r="K26" s="14"/>
      <c r="L26" s="14"/>
      <c r="M26" s="14"/>
      <c r="N26" s="14"/>
      <c r="O26" s="14"/>
      <c r="P26" s="14"/>
      <c r="Q26" s="14"/>
    </row>
    <row r="27" spans="1:17" ht="25.5" customHeight="1" x14ac:dyDescent="0.25">
      <c r="A27" s="3" t="s">
        <v>81</v>
      </c>
      <c r="B27" s="19" t="s">
        <v>82</v>
      </c>
      <c r="C27" s="20">
        <f t="shared" ref="C27:C42" si="10">SUM(D27:I27)</f>
        <v>62000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62000</v>
      </c>
      <c r="J27" s="14"/>
      <c r="K27" s="14"/>
      <c r="L27" s="14"/>
      <c r="M27" s="14"/>
      <c r="N27" s="14"/>
      <c r="O27" s="14"/>
      <c r="P27" s="14"/>
      <c r="Q27" s="14"/>
    </row>
    <row r="28" spans="1:17" ht="25.5" customHeight="1" x14ac:dyDescent="0.25">
      <c r="A28" s="3" t="s">
        <v>83</v>
      </c>
      <c r="B28" s="19" t="s">
        <v>84</v>
      </c>
      <c r="C28" s="20">
        <f t="shared" si="10"/>
        <v>8400</v>
      </c>
      <c r="D28" s="21">
        <v>2500</v>
      </c>
      <c r="E28" s="21">
        <v>1000</v>
      </c>
      <c r="F28" s="21">
        <v>2500</v>
      </c>
      <c r="G28" s="21">
        <v>1000</v>
      </c>
      <c r="H28" s="21">
        <v>0</v>
      </c>
      <c r="I28" s="21">
        <v>1400</v>
      </c>
      <c r="J28" s="14"/>
      <c r="K28" s="14"/>
      <c r="L28" s="14"/>
      <c r="M28" s="14"/>
      <c r="N28" s="14"/>
      <c r="O28" s="14"/>
      <c r="P28" s="14"/>
      <c r="Q28" s="14"/>
    </row>
    <row r="29" spans="1:17" ht="25.5" customHeight="1" x14ac:dyDescent="0.25">
      <c r="A29" s="3" t="s">
        <v>85</v>
      </c>
      <c r="B29" s="19" t="s">
        <v>86</v>
      </c>
      <c r="C29" s="20">
        <f t="shared" si="10"/>
        <v>5000</v>
      </c>
      <c r="D29" s="21">
        <v>2000</v>
      </c>
      <c r="E29" s="21">
        <v>0</v>
      </c>
      <c r="F29" s="21">
        <v>3000</v>
      </c>
      <c r="G29" s="21">
        <v>0</v>
      </c>
      <c r="H29" s="21">
        <v>0</v>
      </c>
      <c r="I29" s="21">
        <v>0</v>
      </c>
      <c r="J29" s="14"/>
      <c r="K29" s="14"/>
      <c r="L29" s="14"/>
      <c r="M29" s="14"/>
      <c r="N29" s="14"/>
      <c r="O29" s="14"/>
      <c r="P29" s="14"/>
      <c r="Q29" s="14"/>
    </row>
    <row r="30" spans="1:17" ht="25.5" customHeight="1" x14ac:dyDescent="0.25">
      <c r="A30" s="3" t="s">
        <v>87</v>
      </c>
      <c r="B30" s="19" t="s">
        <v>88</v>
      </c>
      <c r="C30" s="20">
        <f t="shared" si="10"/>
        <v>10000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10000</v>
      </c>
      <c r="J30" s="14"/>
      <c r="K30" s="14"/>
      <c r="L30" s="14"/>
      <c r="M30" s="14"/>
      <c r="N30" s="14"/>
      <c r="O30" s="14"/>
      <c r="P30" s="14"/>
      <c r="Q30" s="14"/>
    </row>
    <row r="31" spans="1:17" ht="25.5" customHeight="1" x14ac:dyDescent="0.25">
      <c r="A31" s="3" t="s">
        <v>89</v>
      </c>
      <c r="B31" s="19" t="s">
        <v>90</v>
      </c>
      <c r="C31" s="20">
        <f t="shared" si="10"/>
        <v>1460000</v>
      </c>
      <c r="D31" s="21">
        <v>1150000</v>
      </c>
      <c r="E31" s="21">
        <v>10000</v>
      </c>
      <c r="F31" s="21">
        <v>0</v>
      </c>
      <c r="G31" s="21">
        <v>190000</v>
      </c>
      <c r="H31" s="21">
        <v>110000</v>
      </c>
      <c r="I31" s="21">
        <v>0</v>
      </c>
      <c r="J31" s="14"/>
      <c r="K31" s="14"/>
      <c r="L31" s="14"/>
      <c r="M31" s="14"/>
      <c r="N31" s="14"/>
      <c r="O31" s="14"/>
      <c r="P31" s="14"/>
      <c r="Q31" s="14"/>
    </row>
    <row r="32" spans="1:17" ht="25.5" customHeight="1" x14ac:dyDescent="0.25">
      <c r="A32" s="3" t="s">
        <v>91</v>
      </c>
      <c r="B32" s="19" t="s">
        <v>92</v>
      </c>
      <c r="C32" s="20">
        <f t="shared" si="10"/>
        <v>906753.66</v>
      </c>
      <c r="D32" s="21">
        <v>906753.66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14"/>
      <c r="K32" s="14"/>
      <c r="L32" s="14"/>
      <c r="M32" s="14"/>
      <c r="N32" s="14"/>
      <c r="O32" s="14"/>
      <c r="P32" s="14"/>
      <c r="Q32" s="14"/>
    </row>
    <row r="33" spans="1:17" ht="25.5" customHeight="1" x14ac:dyDescent="0.25">
      <c r="A33" s="3" t="s">
        <v>93</v>
      </c>
      <c r="B33" s="19" t="s">
        <v>94</v>
      </c>
      <c r="C33" s="20">
        <f t="shared" si="10"/>
        <v>665000</v>
      </c>
      <c r="D33" s="21">
        <v>500000</v>
      </c>
      <c r="E33" s="21">
        <v>55000</v>
      </c>
      <c r="F33" s="21">
        <v>0</v>
      </c>
      <c r="G33" s="21">
        <v>93000</v>
      </c>
      <c r="H33" s="21">
        <v>17000</v>
      </c>
      <c r="I33" s="21">
        <v>0</v>
      </c>
      <c r="J33" s="14"/>
      <c r="K33" s="14"/>
      <c r="L33" s="14"/>
      <c r="M33" s="14"/>
      <c r="N33" s="14"/>
      <c r="O33" s="14"/>
      <c r="P33" s="14"/>
      <c r="Q33" s="14"/>
    </row>
    <row r="34" spans="1:17" ht="25.5" customHeight="1" x14ac:dyDescent="0.25">
      <c r="A34" s="3" t="s">
        <v>95</v>
      </c>
      <c r="B34" s="19" t="s">
        <v>96</v>
      </c>
      <c r="C34" s="20">
        <f t="shared" si="10"/>
        <v>50000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50000</v>
      </c>
      <c r="J34" s="14"/>
      <c r="K34" s="14"/>
      <c r="L34" s="14"/>
      <c r="M34" s="14"/>
      <c r="N34" s="14"/>
      <c r="O34" s="14"/>
      <c r="P34" s="14"/>
      <c r="Q34" s="14"/>
    </row>
    <row r="35" spans="1:17" ht="25.5" customHeight="1" x14ac:dyDescent="0.25">
      <c r="A35" s="3" t="s">
        <v>97</v>
      </c>
      <c r="B35" s="19" t="s">
        <v>98</v>
      </c>
      <c r="C35" s="20">
        <f t="shared" si="10"/>
        <v>4000</v>
      </c>
      <c r="D35" s="21">
        <v>2000</v>
      </c>
      <c r="E35" s="21">
        <v>0</v>
      </c>
      <c r="F35" s="21">
        <v>0</v>
      </c>
      <c r="G35" s="21">
        <v>0</v>
      </c>
      <c r="H35" s="21">
        <v>0</v>
      </c>
      <c r="I35" s="21">
        <v>2000</v>
      </c>
      <c r="J35" s="14"/>
      <c r="K35" s="14"/>
      <c r="L35" s="14"/>
      <c r="M35" s="14"/>
      <c r="N35" s="14"/>
      <c r="O35" s="14"/>
      <c r="P35" s="14"/>
      <c r="Q35" s="14"/>
    </row>
    <row r="36" spans="1:17" ht="25.5" customHeight="1" x14ac:dyDescent="0.25">
      <c r="A36" s="3" t="s">
        <v>99</v>
      </c>
      <c r="B36" s="19" t="s">
        <v>100</v>
      </c>
      <c r="C36" s="20">
        <f t="shared" si="10"/>
        <v>127500</v>
      </c>
      <c r="D36" s="21">
        <v>70000</v>
      </c>
      <c r="E36" s="21">
        <v>2000</v>
      </c>
      <c r="F36" s="21">
        <v>8000</v>
      </c>
      <c r="G36" s="21">
        <v>45000</v>
      </c>
      <c r="H36" s="21">
        <v>2500</v>
      </c>
      <c r="I36" s="21">
        <v>0</v>
      </c>
      <c r="J36" s="14"/>
      <c r="K36" s="14"/>
      <c r="L36" s="14"/>
      <c r="M36" s="14"/>
      <c r="N36" s="14"/>
      <c r="O36" s="14"/>
      <c r="P36" s="14"/>
      <c r="Q36" s="14"/>
    </row>
    <row r="37" spans="1:17" ht="25.5" customHeight="1" x14ac:dyDescent="0.25">
      <c r="A37" s="3" t="s">
        <v>101</v>
      </c>
      <c r="B37" s="19" t="s">
        <v>102</v>
      </c>
      <c r="C37" s="20">
        <f t="shared" si="10"/>
        <v>1095000</v>
      </c>
      <c r="D37" s="21">
        <v>870000</v>
      </c>
      <c r="E37" s="21">
        <v>30000</v>
      </c>
      <c r="F37" s="21">
        <v>0</v>
      </c>
      <c r="G37" s="21">
        <v>100000</v>
      </c>
      <c r="H37" s="21">
        <v>95000</v>
      </c>
      <c r="I37" s="21">
        <v>0</v>
      </c>
      <c r="J37" s="14"/>
      <c r="K37" s="14"/>
      <c r="L37" s="14"/>
      <c r="M37" s="14"/>
      <c r="N37" s="14"/>
      <c r="O37" s="14"/>
      <c r="P37" s="14"/>
      <c r="Q37" s="14"/>
    </row>
    <row r="38" spans="1:17" ht="25.5" customHeight="1" x14ac:dyDescent="0.25">
      <c r="A38" s="3" t="s">
        <v>103</v>
      </c>
      <c r="B38" s="19" t="s">
        <v>104</v>
      </c>
      <c r="C38" s="20">
        <f>SUM(D38:I38)</f>
        <v>850000</v>
      </c>
      <c r="D38" s="21">
        <v>0</v>
      </c>
      <c r="E38" s="21">
        <v>849000</v>
      </c>
      <c r="F38" s="21">
        <v>0</v>
      </c>
      <c r="G38" s="21">
        <v>1000</v>
      </c>
      <c r="H38" s="21">
        <v>0</v>
      </c>
      <c r="I38" s="21">
        <v>0</v>
      </c>
      <c r="J38" s="14"/>
      <c r="K38" s="14"/>
      <c r="L38" s="14"/>
      <c r="M38" s="14"/>
      <c r="N38" s="14"/>
      <c r="O38" s="14"/>
      <c r="P38" s="14"/>
      <c r="Q38" s="14"/>
    </row>
    <row r="39" spans="1:17" ht="25.5" customHeight="1" x14ac:dyDescent="0.25">
      <c r="A39" s="3" t="s">
        <v>105</v>
      </c>
      <c r="B39" s="19" t="s">
        <v>106</v>
      </c>
      <c r="C39" s="20">
        <f t="shared" si="10"/>
        <v>21900</v>
      </c>
      <c r="D39" s="21">
        <v>10000</v>
      </c>
      <c r="E39" s="21">
        <v>200</v>
      </c>
      <c r="F39" s="21">
        <v>700</v>
      </c>
      <c r="G39" s="21">
        <v>3000</v>
      </c>
      <c r="H39" s="21">
        <v>3000</v>
      </c>
      <c r="I39" s="21">
        <v>5000</v>
      </c>
      <c r="J39" s="14"/>
      <c r="K39" s="14"/>
      <c r="L39" s="14"/>
      <c r="M39" s="14"/>
      <c r="N39" s="14"/>
      <c r="O39" s="14"/>
      <c r="P39" s="14"/>
      <c r="Q39" s="14"/>
    </row>
    <row r="40" spans="1:17" ht="25.5" customHeight="1" x14ac:dyDescent="0.25">
      <c r="A40" s="3" t="s">
        <v>107</v>
      </c>
      <c r="B40" s="19" t="s">
        <v>108</v>
      </c>
      <c r="C40" s="20">
        <f t="shared" si="10"/>
        <v>6000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6000</v>
      </c>
      <c r="J40" s="14"/>
      <c r="K40" s="14"/>
      <c r="L40" s="14"/>
      <c r="M40" s="14"/>
      <c r="N40" s="14"/>
      <c r="O40" s="14"/>
      <c r="P40" s="14"/>
      <c r="Q40" s="14"/>
    </row>
    <row r="41" spans="1:17" ht="25.5" customHeight="1" x14ac:dyDescent="0.25">
      <c r="A41" s="3" t="s">
        <v>109</v>
      </c>
      <c r="B41" s="19" t="s">
        <v>110</v>
      </c>
      <c r="C41" s="20">
        <f t="shared" si="10"/>
        <v>196000</v>
      </c>
      <c r="D41" s="21">
        <v>30000</v>
      </c>
      <c r="E41" s="21">
        <v>35000</v>
      </c>
      <c r="F41" s="21">
        <v>75000</v>
      </c>
      <c r="G41" s="21">
        <v>6000</v>
      </c>
      <c r="H41" s="21">
        <v>0</v>
      </c>
      <c r="I41" s="21">
        <v>50000</v>
      </c>
      <c r="J41" s="14"/>
      <c r="K41" s="14"/>
      <c r="L41" s="14"/>
      <c r="M41" s="14"/>
      <c r="N41" s="14"/>
      <c r="O41" s="14"/>
      <c r="P41" s="14"/>
      <c r="Q41" s="14"/>
    </row>
    <row r="42" spans="1:17" ht="25.5" customHeight="1" x14ac:dyDescent="0.25">
      <c r="A42" s="3" t="s">
        <v>111</v>
      </c>
      <c r="B42" s="19" t="s">
        <v>112</v>
      </c>
      <c r="C42" s="20">
        <f t="shared" si="10"/>
        <v>433500</v>
      </c>
      <c r="D42" s="21">
        <v>170000</v>
      </c>
      <c r="E42" s="21">
        <v>0</v>
      </c>
      <c r="F42" s="21">
        <v>2000</v>
      </c>
      <c r="G42" s="21">
        <v>260000</v>
      </c>
      <c r="H42" s="21">
        <v>0</v>
      </c>
      <c r="I42" s="21">
        <v>1500</v>
      </c>
      <c r="J42" s="14"/>
      <c r="K42" s="14"/>
      <c r="L42" s="14"/>
      <c r="M42" s="14"/>
      <c r="N42" s="14"/>
      <c r="O42" s="14"/>
      <c r="P42" s="14"/>
      <c r="Q42" s="14"/>
    </row>
    <row r="43" spans="1:17" ht="25.5" customHeight="1" x14ac:dyDescent="0.25">
      <c r="A43" s="15" t="s">
        <v>17</v>
      </c>
      <c r="B43" s="16" t="s">
        <v>113</v>
      </c>
      <c r="C43" s="17">
        <f t="shared" ref="C43:I43" si="11">SUM(C44:C46)</f>
        <v>57100</v>
      </c>
      <c r="D43" s="18">
        <f t="shared" si="11"/>
        <v>51100</v>
      </c>
      <c r="E43" s="18">
        <f t="shared" si="11"/>
        <v>0</v>
      </c>
      <c r="F43" s="18">
        <f t="shared" si="11"/>
        <v>0</v>
      </c>
      <c r="G43" s="18">
        <f t="shared" si="11"/>
        <v>0</v>
      </c>
      <c r="H43" s="18">
        <f t="shared" si="11"/>
        <v>0</v>
      </c>
      <c r="I43" s="18">
        <f t="shared" si="11"/>
        <v>6000</v>
      </c>
      <c r="J43" s="14"/>
      <c r="K43" s="14"/>
      <c r="L43" s="14"/>
      <c r="M43" s="14"/>
      <c r="N43" s="14"/>
      <c r="O43" s="14"/>
      <c r="P43" s="14"/>
      <c r="Q43" s="14"/>
    </row>
    <row r="44" spans="1:17" ht="25.5" customHeight="1" x14ac:dyDescent="0.25">
      <c r="A44" s="3" t="s">
        <v>114</v>
      </c>
      <c r="B44" s="19" t="s">
        <v>115</v>
      </c>
      <c r="C44" s="20">
        <f>SUM(D44:I44)</f>
        <v>56000</v>
      </c>
      <c r="D44" s="21">
        <v>50000</v>
      </c>
      <c r="E44" s="21">
        <v>0</v>
      </c>
      <c r="F44" s="21">
        <v>0</v>
      </c>
      <c r="G44" s="21">
        <v>0</v>
      </c>
      <c r="H44" s="21">
        <v>0</v>
      </c>
      <c r="I44" s="21">
        <v>6000</v>
      </c>
      <c r="J44" s="14"/>
      <c r="K44" s="14"/>
      <c r="L44" s="14"/>
      <c r="M44" s="14"/>
      <c r="N44" s="14"/>
      <c r="O44" s="14"/>
      <c r="P44" s="14"/>
      <c r="Q44" s="14"/>
    </row>
    <row r="45" spans="1:17" ht="25.5" customHeight="1" x14ac:dyDescent="0.25">
      <c r="A45" s="3" t="s">
        <v>116</v>
      </c>
      <c r="B45" s="19" t="s">
        <v>117</v>
      </c>
      <c r="C45" s="20">
        <f t="shared" ref="C45:C46" si="12">SUM(D45:I45)</f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14"/>
      <c r="K45" s="14"/>
      <c r="L45" s="14"/>
      <c r="M45" s="14"/>
      <c r="N45" s="14"/>
      <c r="O45" s="14"/>
      <c r="P45" s="14"/>
      <c r="Q45" s="14"/>
    </row>
    <row r="46" spans="1:17" ht="25.5" customHeight="1" x14ac:dyDescent="0.25">
      <c r="A46" s="3" t="s">
        <v>118</v>
      </c>
      <c r="B46" s="19" t="s">
        <v>119</v>
      </c>
      <c r="C46" s="20">
        <f t="shared" si="12"/>
        <v>1100</v>
      </c>
      <c r="D46" s="21">
        <v>1100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14"/>
      <c r="K46" s="14"/>
      <c r="L46" s="14"/>
      <c r="M46" s="14"/>
      <c r="N46" s="14"/>
      <c r="O46" s="14"/>
      <c r="P46" s="14"/>
      <c r="Q46" s="14"/>
    </row>
    <row r="47" spans="1:17" ht="25.5" customHeight="1" x14ac:dyDescent="0.25">
      <c r="A47" s="15" t="s">
        <v>18</v>
      </c>
      <c r="B47" s="16" t="s">
        <v>19</v>
      </c>
      <c r="C47" s="17">
        <f t="shared" ref="C47:I47" si="13">SUM(C48:C51)</f>
        <v>1510000</v>
      </c>
      <c r="D47" s="18">
        <f t="shared" si="13"/>
        <v>0</v>
      </c>
      <c r="E47" s="18">
        <f t="shared" si="13"/>
        <v>0</v>
      </c>
      <c r="F47" s="18">
        <f t="shared" si="13"/>
        <v>0</v>
      </c>
      <c r="G47" s="18">
        <f t="shared" si="13"/>
        <v>0</v>
      </c>
      <c r="H47" s="18">
        <f t="shared" si="13"/>
        <v>0</v>
      </c>
      <c r="I47" s="18">
        <f t="shared" si="13"/>
        <v>1510000</v>
      </c>
      <c r="J47" s="14"/>
      <c r="K47" s="14"/>
      <c r="L47" s="14"/>
      <c r="M47" s="14"/>
      <c r="N47" s="14"/>
      <c r="O47" s="14"/>
      <c r="P47" s="14"/>
      <c r="Q47" s="14"/>
    </row>
    <row r="48" spans="1:17" ht="25.5" customHeight="1" x14ac:dyDescent="0.25">
      <c r="A48" s="3" t="s">
        <v>120</v>
      </c>
      <c r="B48" s="19" t="s">
        <v>121</v>
      </c>
      <c r="C48" s="20">
        <f>SUM(D48:I48)</f>
        <v>1140000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1140000</v>
      </c>
      <c r="J48" s="14"/>
      <c r="K48" s="14"/>
      <c r="L48" s="14"/>
      <c r="M48" s="14"/>
      <c r="N48" s="14"/>
      <c r="O48" s="14"/>
      <c r="P48" s="14"/>
      <c r="Q48" s="14"/>
    </row>
    <row r="49" spans="1:17" ht="25.5" customHeight="1" x14ac:dyDescent="0.25">
      <c r="A49" s="3" t="s">
        <v>122</v>
      </c>
      <c r="B49" s="19" t="s">
        <v>123</v>
      </c>
      <c r="C49" s="20">
        <f t="shared" ref="C49:C51" si="14">SUM(D49:I49)</f>
        <v>340000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340000</v>
      </c>
      <c r="J49" s="14"/>
      <c r="K49" s="14"/>
      <c r="L49" s="14"/>
      <c r="M49" s="14"/>
      <c r="N49" s="14"/>
      <c r="O49" s="14"/>
      <c r="P49" s="14"/>
      <c r="Q49" s="14"/>
    </row>
    <row r="50" spans="1:17" ht="25.5" customHeight="1" x14ac:dyDescent="0.25">
      <c r="A50" s="3" t="s">
        <v>124</v>
      </c>
      <c r="B50" s="19" t="s">
        <v>125</v>
      </c>
      <c r="C50" s="20">
        <f t="shared" si="14"/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14"/>
      <c r="K50" s="14"/>
      <c r="L50" s="14"/>
      <c r="M50" s="14"/>
      <c r="N50" s="14"/>
      <c r="O50" s="14"/>
      <c r="P50" s="14"/>
      <c r="Q50" s="14"/>
    </row>
    <row r="51" spans="1:17" ht="25.5" customHeight="1" x14ac:dyDescent="0.25">
      <c r="A51" s="3" t="s">
        <v>126</v>
      </c>
      <c r="B51" s="19" t="s">
        <v>127</v>
      </c>
      <c r="C51" s="20">
        <f t="shared" si="14"/>
        <v>30000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30000</v>
      </c>
      <c r="J51" s="14"/>
      <c r="K51" s="14"/>
      <c r="L51" s="14"/>
      <c r="M51" s="14"/>
      <c r="N51" s="14"/>
      <c r="O51" s="14"/>
      <c r="P51" s="14"/>
      <c r="Q51" s="14"/>
    </row>
    <row r="52" spans="1:17" ht="25.5" customHeight="1" x14ac:dyDescent="0.25">
      <c r="A52" s="15" t="s">
        <v>20</v>
      </c>
      <c r="B52" s="16" t="s">
        <v>21</v>
      </c>
      <c r="C52" s="17">
        <f t="shared" ref="C52:I52" si="15">SUM(C53:C56)</f>
        <v>403450</v>
      </c>
      <c r="D52" s="18">
        <f t="shared" si="15"/>
        <v>204500</v>
      </c>
      <c r="E52" s="18">
        <f t="shared" si="15"/>
        <v>7010</v>
      </c>
      <c r="F52" s="18">
        <f t="shared" si="15"/>
        <v>7010</v>
      </c>
      <c r="G52" s="18">
        <f t="shared" si="15"/>
        <v>135010</v>
      </c>
      <c r="H52" s="18">
        <f t="shared" si="15"/>
        <v>29510</v>
      </c>
      <c r="I52" s="18">
        <f t="shared" si="15"/>
        <v>20410</v>
      </c>
      <c r="J52" s="14"/>
      <c r="K52" s="14"/>
      <c r="L52" s="14"/>
      <c r="M52" s="14"/>
      <c r="N52" s="14"/>
      <c r="O52" s="14"/>
      <c r="P52" s="14"/>
      <c r="Q52" s="14"/>
    </row>
    <row r="53" spans="1:17" ht="25.5" customHeight="1" x14ac:dyDescent="0.25">
      <c r="A53" s="3" t="s">
        <v>128</v>
      </c>
      <c r="B53" s="19" t="s">
        <v>129</v>
      </c>
      <c r="C53" s="20">
        <f>SUM(D53:I53)</f>
        <v>329400</v>
      </c>
      <c r="D53" s="21">
        <v>170000</v>
      </c>
      <c r="E53" s="21">
        <v>4000</v>
      </c>
      <c r="F53" s="21">
        <v>0</v>
      </c>
      <c r="G53" s="21">
        <v>128000</v>
      </c>
      <c r="H53" s="21">
        <v>25000</v>
      </c>
      <c r="I53" s="21">
        <v>2400</v>
      </c>
      <c r="J53" s="14"/>
      <c r="K53" s="14"/>
      <c r="L53" s="14"/>
      <c r="M53" s="14"/>
      <c r="N53" s="14"/>
      <c r="O53" s="14"/>
      <c r="P53" s="14"/>
      <c r="Q53" s="14"/>
    </row>
    <row r="54" spans="1:17" ht="25.5" customHeight="1" x14ac:dyDescent="0.25">
      <c r="A54" s="3" t="s">
        <v>130</v>
      </c>
      <c r="B54" s="19" t="s">
        <v>131</v>
      </c>
      <c r="C54" s="20">
        <f t="shared" ref="C54:C55" si="16">SUM(D54:I54)</f>
        <v>62500</v>
      </c>
      <c r="D54" s="21">
        <v>30000</v>
      </c>
      <c r="E54" s="21">
        <v>3000</v>
      </c>
      <c r="F54" s="21">
        <v>0</v>
      </c>
      <c r="G54" s="21">
        <v>7000</v>
      </c>
      <c r="H54" s="21">
        <v>4500</v>
      </c>
      <c r="I54" s="21">
        <v>18000</v>
      </c>
      <c r="J54" s="14"/>
      <c r="K54" s="14"/>
      <c r="L54" s="14"/>
      <c r="M54" s="14"/>
      <c r="N54" s="14"/>
      <c r="O54" s="14"/>
      <c r="P54" s="14"/>
      <c r="Q54" s="14"/>
    </row>
    <row r="55" spans="1:17" ht="25.5" customHeight="1" x14ac:dyDescent="0.25">
      <c r="A55" s="3" t="s">
        <v>132</v>
      </c>
      <c r="B55" s="19" t="s">
        <v>133</v>
      </c>
      <c r="C55" s="20">
        <f t="shared" si="16"/>
        <v>10000</v>
      </c>
      <c r="D55" s="21">
        <v>3000</v>
      </c>
      <c r="E55" s="21">
        <v>0</v>
      </c>
      <c r="F55" s="21">
        <v>7000</v>
      </c>
      <c r="G55" s="21">
        <v>0</v>
      </c>
      <c r="H55" s="21">
        <v>0</v>
      </c>
      <c r="I55" s="21">
        <v>0</v>
      </c>
      <c r="J55" s="14"/>
      <c r="K55" s="14"/>
      <c r="L55" s="14"/>
      <c r="M55" s="14"/>
      <c r="N55" s="14"/>
      <c r="O55" s="14"/>
      <c r="P55" s="14"/>
      <c r="Q55" s="14"/>
    </row>
    <row r="56" spans="1:17" ht="25.5" customHeight="1" x14ac:dyDescent="0.25">
      <c r="A56" s="3" t="s">
        <v>134</v>
      </c>
      <c r="B56" s="19" t="s">
        <v>135</v>
      </c>
      <c r="C56" s="20">
        <f>SUM(D56:I56)</f>
        <v>1550</v>
      </c>
      <c r="D56" s="21">
        <v>1500</v>
      </c>
      <c r="E56" s="21">
        <v>10</v>
      </c>
      <c r="F56" s="21">
        <v>10</v>
      </c>
      <c r="G56" s="21">
        <v>10</v>
      </c>
      <c r="H56" s="21">
        <v>10</v>
      </c>
      <c r="I56" s="21">
        <v>10</v>
      </c>
      <c r="J56" s="14"/>
      <c r="K56" s="14"/>
      <c r="L56" s="14"/>
      <c r="M56" s="14"/>
      <c r="N56" s="14"/>
      <c r="O56" s="14"/>
      <c r="P56" s="14"/>
      <c r="Q56" s="14"/>
    </row>
    <row r="57" spans="1:17" ht="25.5" customHeight="1" x14ac:dyDescent="0.25">
      <c r="A57" s="15" t="s">
        <v>22</v>
      </c>
      <c r="B57" s="16" t="s">
        <v>23</v>
      </c>
      <c r="C57" s="17">
        <f t="shared" ref="C57:I57" si="17">SUM(C58:C59)</f>
        <v>2960000</v>
      </c>
      <c r="D57" s="18">
        <f t="shared" si="17"/>
        <v>1355000</v>
      </c>
      <c r="E57" s="18">
        <f t="shared" si="17"/>
        <v>195000</v>
      </c>
      <c r="F57" s="18">
        <f t="shared" si="17"/>
        <v>0</v>
      </c>
      <c r="G57" s="18">
        <f t="shared" si="17"/>
        <v>1105000</v>
      </c>
      <c r="H57" s="18">
        <f t="shared" si="17"/>
        <v>296000</v>
      </c>
      <c r="I57" s="18">
        <f t="shared" si="17"/>
        <v>9000</v>
      </c>
      <c r="J57" s="14"/>
      <c r="K57" s="14"/>
      <c r="L57" s="14"/>
      <c r="M57" s="14"/>
      <c r="N57" s="14"/>
      <c r="O57" s="14"/>
      <c r="P57" s="14"/>
      <c r="Q57" s="14"/>
    </row>
    <row r="58" spans="1:17" ht="25.5" customHeight="1" x14ac:dyDescent="0.25">
      <c r="A58" s="3" t="s">
        <v>136</v>
      </c>
      <c r="B58" s="19" t="s">
        <v>137</v>
      </c>
      <c r="C58" s="20">
        <f>SUM(D58:I58)</f>
        <v>2896000</v>
      </c>
      <c r="D58" s="21">
        <v>1350000</v>
      </c>
      <c r="E58" s="21">
        <v>194000</v>
      </c>
      <c r="F58" s="21">
        <v>0</v>
      </c>
      <c r="G58" s="21">
        <v>1100000</v>
      </c>
      <c r="H58" s="21">
        <v>246000</v>
      </c>
      <c r="I58" s="21">
        <v>6000</v>
      </c>
      <c r="J58" s="14"/>
      <c r="K58" s="14"/>
      <c r="L58" s="14"/>
      <c r="M58" s="14"/>
      <c r="N58" s="14"/>
      <c r="O58" s="14"/>
      <c r="P58" s="14"/>
      <c r="Q58" s="14"/>
    </row>
    <row r="59" spans="1:17" ht="25.5" customHeight="1" x14ac:dyDescent="0.25">
      <c r="A59" s="3" t="s">
        <v>138</v>
      </c>
      <c r="B59" s="19" t="s">
        <v>139</v>
      </c>
      <c r="C59" s="20">
        <f>SUM(D59:I59)</f>
        <v>64000</v>
      </c>
      <c r="D59" s="21">
        <v>5000</v>
      </c>
      <c r="E59" s="21">
        <v>1000</v>
      </c>
      <c r="F59" s="21">
        <v>0</v>
      </c>
      <c r="G59" s="21">
        <v>5000</v>
      </c>
      <c r="H59" s="21">
        <v>50000</v>
      </c>
      <c r="I59" s="21">
        <v>3000</v>
      </c>
      <c r="J59" s="14"/>
      <c r="K59" s="14"/>
      <c r="L59" s="14"/>
      <c r="M59" s="14"/>
      <c r="N59" s="14"/>
      <c r="O59" s="14"/>
      <c r="P59" s="14"/>
      <c r="Q59" s="14"/>
    </row>
    <row r="60" spans="1:17" ht="25.5" customHeight="1" x14ac:dyDescent="0.25">
      <c r="A60" s="15" t="s">
        <v>24</v>
      </c>
      <c r="B60" s="16" t="s">
        <v>25</v>
      </c>
      <c r="C60" s="17">
        <f>C61+C62+C63+C64</f>
        <v>7954082.3399999999</v>
      </c>
      <c r="D60" s="18">
        <f t="shared" ref="D60:I60" si="18">D61+D62+D63+D64</f>
        <v>0</v>
      </c>
      <c r="E60" s="18">
        <f t="shared" si="18"/>
        <v>0</v>
      </c>
      <c r="F60" s="18">
        <f>SUM(F61:F64)</f>
        <v>7874082.3399999999</v>
      </c>
      <c r="G60" s="18">
        <f t="shared" si="18"/>
        <v>80000</v>
      </c>
      <c r="H60" s="18">
        <f t="shared" si="18"/>
        <v>0</v>
      </c>
      <c r="I60" s="18">
        <f t="shared" si="18"/>
        <v>0</v>
      </c>
      <c r="J60" s="14"/>
      <c r="K60" s="14"/>
      <c r="L60" s="14"/>
      <c r="M60" s="14"/>
      <c r="N60" s="14"/>
      <c r="O60" s="14"/>
      <c r="P60" s="14"/>
      <c r="Q60" s="14"/>
    </row>
    <row r="61" spans="1:17" ht="25.5" customHeight="1" x14ac:dyDescent="0.25">
      <c r="A61" s="3" t="s">
        <v>140</v>
      </c>
      <c r="B61" s="19" t="s">
        <v>141</v>
      </c>
      <c r="C61" s="20">
        <f>SUM(D61:I61)</f>
        <v>50000</v>
      </c>
      <c r="D61" s="21">
        <v>0</v>
      </c>
      <c r="E61" s="21">
        <v>0</v>
      </c>
      <c r="F61" s="21">
        <v>0</v>
      </c>
      <c r="G61" s="21">
        <v>50000</v>
      </c>
      <c r="H61" s="21">
        <v>0</v>
      </c>
      <c r="I61" s="21">
        <v>0</v>
      </c>
      <c r="J61" s="14"/>
      <c r="K61" s="14"/>
      <c r="L61" s="14"/>
      <c r="M61" s="14"/>
      <c r="N61" s="14"/>
      <c r="O61" s="14"/>
      <c r="P61" s="14"/>
      <c r="Q61" s="14"/>
    </row>
    <row r="62" spans="1:17" ht="25.5" customHeight="1" x14ac:dyDescent="0.25">
      <c r="A62" s="3" t="s">
        <v>142</v>
      </c>
      <c r="B62" s="19" t="s">
        <v>143</v>
      </c>
      <c r="C62" s="20">
        <f>SUM(D62:I62)</f>
        <v>7594082.3399999999</v>
      </c>
      <c r="D62" s="21">
        <v>0</v>
      </c>
      <c r="E62" s="21">
        <v>0</v>
      </c>
      <c r="F62" s="21">
        <f>7649482.34-55400</f>
        <v>7594082.3399999999</v>
      </c>
      <c r="G62" s="21">
        <v>0</v>
      </c>
      <c r="H62" s="21">
        <v>0</v>
      </c>
      <c r="I62" s="21">
        <v>0</v>
      </c>
      <c r="J62" s="14"/>
      <c r="K62" s="14"/>
      <c r="L62" s="14"/>
      <c r="M62" s="14"/>
      <c r="N62" s="14"/>
      <c r="O62" s="14"/>
      <c r="P62" s="14"/>
      <c r="Q62" s="14"/>
    </row>
    <row r="63" spans="1:17" ht="25.5" customHeight="1" x14ac:dyDescent="0.25">
      <c r="A63" s="3" t="s">
        <v>144</v>
      </c>
      <c r="B63" s="19" t="s">
        <v>145</v>
      </c>
      <c r="C63" s="20">
        <f t="shared" ref="C63:C64" si="19">SUM(D63:I63)</f>
        <v>30000</v>
      </c>
      <c r="D63" s="21">
        <v>0</v>
      </c>
      <c r="E63" s="21">
        <v>0</v>
      </c>
      <c r="F63" s="21">
        <v>0</v>
      </c>
      <c r="G63" s="21">
        <v>30000</v>
      </c>
      <c r="H63" s="21">
        <v>0</v>
      </c>
      <c r="I63" s="21">
        <v>0</v>
      </c>
      <c r="J63" s="14"/>
      <c r="K63" s="14"/>
      <c r="L63" s="14"/>
      <c r="M63" s="14"/>
      <c r="N63" s="14"/>
      <c r="O63" s="14"/>
      <c r="P63" s="14"/>
      <c r="Q63" s="14"/>
    </row>
    <row r="64" spans="1:17" ht="25.5" customHeight="1" x14ac:dyDescent="0.25">
      <c r="A64" s="3" t="s">
        <v>146</v>
      </c>
      <c r="B64" s="19" t="s">
        <v>147</v>
      </c>
      <c r="C64" s="20">
        <f t="shared" si="19"/>
        <v>280000</v>
      </c>
      <c r="D64" s="21">
        <v>0</v>
      </c>
      <c r="E64" s="21">
        <v>0</v>
      </c>
      <c r="F64" s="21">
        <v>280000</v>
      </c>
      <c r="G64" s="21">
        <v>0</v>
      </c>
      <c r="H64" s="21">
        <v>0</v>
      </c>
      <c r="I64" s="21">
        <v>0</v>
      </c>
      <c r="J64" s="14"/>
      <c r="K64" s="14"/>
      <c r="L64" s="14"/>
      <c r="M64" s="14"/>
      <c r="N64" s="14"/>
      <c r="O64" s="14"/>
      <c r="P64" s="14"/>
      <c r="Q64" s="14"/>
    </row>
    <row r="65" spans="1:17" ht="25.5" customHeight="1" x14ac:dyDescent="0.25">
      <c r="A65" s="15" t="s">
        <v>26</v>
      </c>
      <c r="B65" s="16" t="s">
        <v>27</v>
      </c>
      <c r="C65" s="17">
        <f t="shared" ref="C65:I65" si="20">SUM(C66:C68)</f>
        <v>120000</v>
      </c>
      <c r="D65" s="18">
        <f t="shared" si="20"/>
        <v>20000</v>
      </c>
      <c r="E65" s="18">
        <f t="shared" si="20"/>
        <v>0</v>
      </c>
      <c r="F65" s="18">
        <f t="shared" si="20"/>
        <v>15000</v>
      </c>
      <c r="G65" s="18">
        <f t="shared" si="20"/>
        <v>0</v>
      </c>
      <c r="H65" s="18">
        <f t="shared" si="20"/>
        <v>0</v>
      </c>
      <c r="I65" s="18">
        <f t="shared" si="20"/>
        <v>85000</v>
      </c>
      <c r="J65" s="14"/>
      <c r="K65" s="14"/>
      <c r="L65" s="14"/>
      <c r="M65" s="14"/>
      <c r="N65" s="14"/>
      <c r="O65" s="14"/>
      <c r="P65" s="14"/>
      <c r="Q65" s="14"/>
    </row>
    <row r="66" spans="1:17" ht="25.5" customHeight="1" x14ac:dyDescent="0.25">
      <c r="A66" s="3" t="s">
        <v>148</v>
      </c>
      <c r="B66" s="19" t="s">
        <v>149</v>
      </c>
      <c r="C66" s="20">
        <f>SUM(D66:I66)</f>
        <v>35000</v>
      </c>
      <c r="D66" s="21">
        <v>20000</v>
      </c>
      <c r="E66" s="21">
        <v>0</v>
      </c>
      <c r="F66" s="21">
        <v>15000</v>
      </c>
      <c r="G66" s="21">
        <v>0</v>
      </c>
      <c r="H66" s="21">
        <v>0</v>
      </c>
      <c r="I66" s="21">
        <v>0</v>
      </c>
      <c r="J66" s="14"/>
      <c r="K66" s="14"/>
      <c r="L66" s="14"/>
      <c r="M66" s="14"/>
      <c r="N66" s="14"/>
      <c r="O66" s="14"/>
      <c r="P66" s="14"/>
      <c r="Q66" s="14"/>
    </row>
    <row r="67" spans="1:17" ht="25.5" customHeight="1" x14ac:dyDescent="0.25">
      <c r="A67" s="3" t="s">
        <v>150</v>
      </c>
      <c r="B67" s="19" t="s">
        <v>151</v>
      </c>
      <c r="C67" s="20">
        <f t="shared" ref="C67:C68" si="21">SUM(D67:I67)</f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14"/>
      <c r="K67" s="14"/>
      <c r="L67" s="14"/>
      <c r="M67" s="14"/>
      <c r="N67" s="14"/>
      <c r="O67" s="14"/>
      <c r="P67" s="14"/>
      <c r="Q67" s="14"/>
    </row>
    <row r="68" spans="1:17" ht="25.5" customHeight="1" x14ac:dyDescent="0.25">
      <c r="A68" s="3" t="s">
        <v>152</v>
      </c>
      <c r="B68" s="19" t="s">
        <v>153</v>
      </c>
      <c r="C68" s="20">
        <f t="shared" si="21"/>
        <v>85000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85000</v>
      </c>
      <c r="J68" s="14"/>
      <c r="K68" s="14"/>
      <c r="L68" s="14"/>
      <c r="M68" s="14"/>
      <c r="N68" s="14"/>
      <c r="O68" s="14"/>
      <c r="P68" s="14"/>
      <c r="Q68" s="14"/>
    </row>
    <row r="69" spans="1:17" ht="25.5" customHeight="1" x14ac:dyDescent="0.25">
      <c r="A69" s="26"/>
      <c r="B69" s="2" t="s">
        <v>28</v>
      </c>
      <c r="C69" s="5">
        <f>C23+C26+C43+C47+C52+C57+C60+C65</f>
        <v>18979686</v>
      </c>
      <c r="D69" s="5">
        <f>D23+D26+D43+D4+D47+D52+D57+D60+D65</f>
        <v>5381353.6600000001</v>
      </c>
      <c r="E69" s="5">
        <f>E23+E26+E43+E4+E47+E52+E57+E60+E65</f>
        <v>1189210</v>
      </c>
      <c r="F69" s="5">
        <f>F23+F26+F43+F47+F52+F57+F60+F65</f>
        <v>7989292.3399999999</v>
      </c>
      <c r="G69" s="5">
        <f>G23+G26+G43+G4+G47+G52+G57+G60+G65</f>
        <v>2040010</v>
      </c>
      <c r="H69" s="5">
        <f>H23+H26+H43+H4+H47+H52+H57+H60+H65</f>
        <v>556010</v>
      </c>
      <c r="I69" s="5">
        <f>I23+I26+I43+I4+I47+I52+I57+I60+I65</f>
        <v>1823810</v>
      </c>
      <c r="J69" s="14"/>
      <c r="K69" s="14"/>
      <c r="L69" s="14"/>
      <c r="M69" s="14"/>
      <c r="N69" s="14"/>
      <c r="O69" s="14"/>
      <c r="P69" s="14"/>
      <c r="Q69" s="14"/>
    </row>
    <row r="70" spans="1:17" ht="9" customHeight="1" x14ac:dyDescent="0.25">
      <c r="A70" s="27"/>
      <c r="B70" s="28"/>
      <c r="C70" s="29"/>
      <c r="D70" s="29"/>
      <c r="E70" s="29"/>
      <c r="F70" s="29"/>
      <c r="G70" s="29"/>
      <c r="H70" s="29"/>
      <c r="I70" s="29"/>
      <c r="J70" s="14"/>
      <c r="K70" s="14"/>
      <c r="L70" s="14"/>
      <c r="M70" s="14"/>
      <c r="N70" s="14"/>
      <c r="O70" s="14"/>
      <c r="P70" s="14"/>
      <c r="Q70" s="14"/>
    </row>
    <row r="71" spans="1:17" ht="25.5" customHeight="1" x14ac:dyDescent="0.25">
      <c r="A71" s="26"/>
      <c r="B71" s="2" t="s">
        <v>29</v>
      </c>
      <c r="C71" s="5">
        <f>C20-C69</f>
        <v>515000</v>
      </c>
      <c r="D71" s="5">
        <f t="shared" ref="D71:I71" si="22">D20-D69</f>
        <v>260000</v>
      </c>
      <c r="E71" s="5">
        <f t="shared" si="22"/>
        <v>10000</v>
      </c>
      <c r="F71" s="5">
        <f t="shared" si="22"/>
        <v>25500</v>
      </c>
      <c r="G71" s="5">
        <f t="shared" si="22"/>
        <v>70000</v>
      </c>
      <c r="H71" s="5">
        <f t="shared" si="22"/>
        <v>30000</v>
      </c>
      <c r="I71" s="5">
        <f t="shared" si="22"/>
        <v>119500</v>
      </c>
      <c r="J71" s="14"/>
      <c r="K71" s="14"/>
      <c r="L71" s="14"/>
      <c r="M71" s="14"/>
      <c r="N71" s="14"/>
      <c r="O71" s="14"/>
      <c r="P71" s="14"/>
      <c r="Q71" s="14"/>
    </row>
    <row r="72" spans="1:17" ht="9" customHeight="1" x14ac:dyDescent="0.25">
      <c r="A72" s="27"/>
      <c r="B72" s="28"/>
      <c r="C72" s="29"/>
      <c r="D72" s="29"/>
      <c r="E72" s="29"/>
      <c r="F72" s="29"/>
      <c r="G72" s="29"/>
      <c r="H72" s="29"/>
      <c r="I72" s="29"/>
      <c r="J72" s="14"/>
      <c r="K72" s="14"/>
      <c r="L72" s="14"/>
      <c r="M72" s="14"/>
      <c r="N72" s="14"/>
      <c r="O72" s="14"/>
      <c r="P72" s="14"/>
      <c r="Q72" s="14"/>
    </row>
    <row r="73" spans="1:17" ht="25.5" customHeight="1" x14ac:dyDescent="0.25">
      <c r="A73" s="2" t="s">
        <v>30</v>
      </c>
      <c r="B73" s="2" t="s">
        <v>31</v>
      </c>
      <c r="C73" s="5">
        <f t="shared" ref="C73:H73" si="23">C74-C76</f>
        <v>-15000</v>
      </c>
      <c r="D73" s="5">
        <f t="shared" si="23"/>
        <v>2000</v>
      </c>
      <c r="E73" s="5">
        <f t="shared" si="23"/>
        <v>0</v>
      </c>
      <c r="F73" s="5">
        <f t="shared" si="23"/>
        <v>2500</v>
      </c>
      <c r="G73" s="5">
        <f t="shared" si="23"/>
        <v>0</v>
      </c>
      <c r="H73" s="5">
        <f t="shared" si="23"/>
        <v>0</v>
      </c>
      <c r="I73" s="5">
        <f>I74-I76</f>
        <v>-19500</v>
      </c>
      <c r="J73" s="14"/>
      <c r="K73" s="14"/>
      <c r="L73" s="14"/>
      <c r="M73" s="14"/>
      <c r="N73" s="14"/>
      <c r="O73" s="14"/>
      <c r="P73" s="14"/>
      <c r="Q73" s="14"/>
    </row>
    <row r="74" spans="1:17" ht="25.5" customHeight="1" x14ac:dyDescent="0.25">
      <c r="A74" s="15" t="s">
        <v>32</v>
      </c>
      <c r="B74" s="16" t="s">
        <v>33</v>
      </c>
      <c r="C74" s="17">
        <f t="shared" ref="C74:I74" si="24">SUM(C75)</f>
        <v>5000</v>
      </c>
      <c r="D74" s="18">
        <f t="shared" si="24"/>
        <v>2000</v>
      </c>
      <c r="E74" s="18">
        <f t="shared" si="24"/>
        <v>0</v>
      </c>
      <c r="F74" s="18">
        <f t="shared" si="24"/>
        <v>2500</v>
      </c>
      <c r="G74" s="18">
        <f t="shared" si="24"/>
        <v>0</v>
      </c>
      <c r="H74" s="18">
        <f t="shared" si="24"/>
        <v>0</v>
      </c>
      <c r="I74" s="18">
        <f t="shared" si="24"/>
        <v>500</v>
      </c>
      <c r="J74" s="14"/>
      <c r="K74" s="14"/>
      <c r="L74" s="14"/>
      <c r="M74" s="14"/>
      <c r="N74" s="14"/>
      <c r="O74" s="14"/>
      <c r="P74" s="14"/>
      <c r="Q74" s="14"/>
    </row>
    <row r="75" spans="1:17" ht="25.5" customHeight="1" x14ac:dyDescent="0.25">
      <c r="A75" s="3" t="s">
        <v>154</v>
      </c>
      <c r="B75" s="19" t="s">
        <v>155</v>
      </c>
      <c r="C75" s="20">
        <f>SUM(D75:I75)</f>
        <v>5000</v>
      </c>
      <c r="D75" s="21">
        <v>2000</v>
      </c>
      <c r="E75" s="21">
        <v>0</v>
      </c>
      <c r="F75" s="21">
        <v>2500</v>
      </c>
      <c r="G75" s="21">
        <v>0</v>
      </c>
      <c r="H75" s="21">
        <v>0</v>
      </c>
      <c r="I75" s="21">
        <v>500</v>
      </c>
      <c r="J75" s="14"/>
      <c r="K75" s="14"/>
      <c r="L75" s="14"/>
      <c r="M75" s="14"/>
      <c r="N75" s="14"/>
      <c r="O75" s="14"/>
      <c r="P75" s="14"/>
      <c r="Q75" s="14"/>
    </row>
    <row r="76" spans="1:17" ht="25.5" customHeight="1" x14ac:dyDescent="0.25">
      <c r="A76" s="15" t="s">
        <v>34</v>
      </c>
      <c r="B76" s="16" t="s">
        <v>35</v>
      </c>
      <c r="C76" s="17">
        <f t="shared" ref="C76:I76" si="25">SUM(C77:C79)</f>
        <v>20000</v>
      </c>
      <c r="D76" s="18">
        <f t="shared" si="25"/>
        <v>0</v>
      </c>
      <c r="E76" s="18">
        <f t="shared" si="25"/>
        <v>0</v>
      </c>
      <c r="F76" s="18">
        <f t="shared" si="25"/>
        <v>0</v>
      </c>
      <c r="G76" s="18">
        <f t="shared" si="25"/>
        <v>0</v>
      </c>
      <c r="H76" s="18">
        <f t="shared" si="25"/>
        <v>0</v>
      </c>
      <c r="I76" s="18">
        <f t="shared" si="25"/>
        <v>20000</v>
      </c>
    </row>
    <row r="77" spans="1:17" ht="25.5" customHeight="1" x14ac:dyDescent="0.25">
      <c r="A77" s="3" t="s">
        <v>156</v>
      </c>
      <c r="B77" s="19" t="s">
        <v>157</v>
      </c>
      <c r="C77" s="20">
        <f>SUM(D77:I77)</f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</row>
    <row r="78" spans="1:17" ht="25.5" customHeight="1" x14ac:dyDescent="0.25">
      <c r="A78" s="3" t="s">
        <v>158</v>
      </c>
      <c r="B78" s="19" t="s">
        <v>159</v>
      </c>
      <c r="C78" s="20">
        <f t="shared" ref="C78:C79" si="26">SUM(D78:I78)</f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</row>
    <row r="79" spans="1:17" ht="25.5" customHeight="1" x14ac:dyDescent="0.25">
      <c r="A79" s="3" t="s">
        <v>160</v>
      </c>
      <c r="B79" s="19" t="s">
        <v>161</v>
      </c>
      <c r="C79" s="20">
        <f t="shared" si="26"/>
        <v>20000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20000</v>
      </c>
    </row>
    <row r="80" spans="1:17" ht="25.5" customHeight="1" x14ac:dyDescent="0.25">
      <c r="A80" s="2" t="s">
        <v>36</v>
      </c>
      <c r="B80" s="2" t="s">
        <v>37</v>
      </c>
      <c r="C80" s="5">
        <f t="shared" ref="C80:I80" si="27">C82-C83</f>
        <v>0</v>
      </c>
      <c r="D80" s="5">
        <f t="shared" si="27"/>
        <v>0</v>
      </c>
      <c r="E80" s="5">
        <f t="shared" si="27"/>
        <v>0</v>
      </c>
      <c r="F80" s="5">
        <f t="shared" si="27"/>
        <v>0</v>
      </c>
      <c r="G80" s="5">
        <f t="shared" si="27"/>
        <v>0</v>
      </c>
      <c r="H80" s="5">
        <f t="shared" si="27"/>
        <v>0</v>
      </c>
      <c r="I80" s="5">
        <f t="shared" si="27"/>
        <v>0</v>
      </c>
    </row>
    <row r="81" spans="1:9" ht="25.5" customHeight="1" x14ac:dyDescent="0.25">
      <c r="A81" s="3" t="s">
        <v>38</v>
      </c>
      <c r="B81" s="19" t="s">
        <v>39</v>
      </c>
      <c r="C81" s="20">
        <f t="shared" ref="C81:I81" si="28">C82-C83</f>
        <v>0</v>
      </c>
      <c r="D81" s="21">
        <f t="shared" si="28"/>
        <v>0</v>
      </c>
      <c r="E81" s="21">
        <f t="shared" si="28"/>
        <v>0</v>
      </c>
      <c r="F81" s="21">
        <f t="shared" si="28"/>
        <v>0</v>
      </c>
      <c r="G81" s="21">
        <f t="shared" si="28"/>
        <v>0</v>
      </c>
      <c r="H81" s="21">
        <f t="shared" si="28"/>
        <v>0</v>
      </c>
      <c r="I81" s="21">
        <f t="shared" si="28"/>
        <v>0</v>
      </c>
    </row>
    <row r="82" spans="1:9" ht="25.5" customHeight="1" x14ac:dyDescent="0.25">
      <c r="A82" s="3" t="s">
        <v>162</v>
      </c>
      <c r="B82" s="19" t="s">
        <v>40</v>
      </c>
      <c r="C82" s="20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</row>
    <row r="83" spans="1:9" ht="25.5" customHeight="1" x14ac:dyDescent="0.25">
      <c r="A83" s="3" t="s">
        <v>163</v>
      </c>
      <c r="B83" s="19" t="s">
        <v>41</v>
      </c>
      <c r="C83" s="20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</row>
    <row r="84" spans="1:9" ht="25.5" customHeight="1" x14ac:dyDescent="0.25">
      <c r="A84" s="2"/>
      <c r="B84" s="2" t="s">
        <v>42</v>
      </c>
      <c r="C84" s="5">
        <f>C71+C73+C80</f>
        <v>500000</v>
      </c>
      <c r="D84" s="5">
        <f>D71+D73+D80</f>
        <v>262000</v>
      </c>
      <c r="E84" s="5">
        <f t="shared" ref="E84:I84" si="29">E71+E73+E80</f>
        <v>10000</v>
      </c>
      <c r="F84" s="5">
        <f t="shared" si="29"/>
        <v>28000</v>
      </c>
      <c r="G84" s="5">
        <f t="shared" si="29"/>
        <v>70000</v>
      </c>
      <c r="H84" s="5">
        <f t="shared" si="29"/>
        <v>30000</v>
      </c>
      <c r="I84" s="5">
        <f t="shared" si="29"/>
        <v>100000</v>
      </c>
    </row>
    <row r="85" spans="1:9" ht="9" customHeight="1" x14ac:dyDescent="0.25">
      <c r="A85" s="28"/>
      <c r="B85" s="28"/>
      <c r="C85" s="29"/>
      <c r="D85" s="29"/>
      <c r="E85" s="29"/>
      <c r="F85" s="29"/>
      <c r="G85" s="29"/>
      <c r="H85" s="29"/>
      <c r="I85" s="29"/>
    </row>
    <row r="86" spans="1:9" ht="25.5" customHeight="1" x14ac:dyDescent="0.25">
      <c r="A86" s="1" t="s">
        <v>43</v>
      </c>
      <c r="B86" s="2" t="s">
        <v>44</v>
      </c>
      <c r="C86" s="5">
        <f>SUM(D86:I86)</f>
        <v>500000</v>
      </c>
      <c r="D86" s="5">
        <v>262000</v>
      </c>
      <c r="E86" s="5">
        <v>10000</v>
      </c>
      <c r="F86" s="5">
        <v>28000</v>
      </c>
      <c r="G86" s="5">
        <v>70000</v>
      </c>
      <c r="H86" s="5">
        <v>30000</v>
      </c>
      <c r="I86" s="5">
        <v>100000</v>
      </c>
    </row>
    <row r="87" spans="1:9" ht="9" customHeight="1" x14ac:dyDescent="0.25">
      <c r="A87" s="31"/>
      <c r="B87" s="28"/>
      <c r="C87" s="29"/>
      <c r="D87" s="29"/>
      <c r="E87" s="29"/>
      <c r="F87" s="29">
        <v>28</v>
      </c>
      <c r="G87" s="29"/>
      <c r="H87" s="29"/>
      <c r="I87" s="29"/>
    </row>
    <row r="88" spans="1:9" ht="25.5" customHeight="1" x14ac:dyDescent="0.25">
      <c r="A88" s="2"/>
      <c r="B88" s="2" t="s">
        <v>45</v>
      </c>
      <c r="C88" s="5">
        <f t="shared" ref="C88:I88" si="30">C84-C86</f>
        <v>0</v>
      </c>
      <c r="D88" s="5">
        <f>D84-D86</f>
        <v>0</v>
      </c>
      <c r="E88" s="5">
        <f t="shared" si="30"/>
        <v>0</v>
      </c>
      <c r="F88" s="5">
        <f>F84-F86</f>
        <v>0</v>
      </c>
      <c r="G88" s="5">
        <f t="shared" si="30"/>
        <v>0</v>
      </c>
      <c r="H88" s="5">
        <f t="shared" si="30"/>
        <v>0</v>
      </c>
      <c r="I88" s="5">
        <f t="shared" si="30"/>
        <v>0</v>
      </c>
    </row>
    <row r="92" spans="1:9" x14ac:dyDescent="0.25">
      <c r="D92" s="4"/>
    </row>
    <row r="93" spans="1:9" x14ac:dyDescent="0.25">
      <c r="E93" s="4"/>
    </row>
  </sheetData>
  <mergeCells count="1">
    <mergeCell ref="A1:I1"/>
  </mergeCells>
  <pageMargins left="0.47244094488188981" right="0.23622047244094491" top="0.27559055118110237" bottom="0.31496062992125984" header="0.15748031496062992" footer="0.19685039370078741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3"/>
  <sheetViews>
    <sheetView zoomScale="115" zoomScaleNormal="115" workbookViewId="0">
      <selection sqref="A1:I1"/>
    </sheetView>
  </sheetViews>
  <sheetFormatPr defaultColWidth="12.5703125" defaultRowHeight="15" x14ac:dyDescent="0.25"/>
  <cols>
    <col min="1" max="1" width="8.28515625" style="8" bestFit="1" customWidth="1"/>
    <col min="2" max="2" width="74.42578125" customWidth="1"/>
    <col min="3" max="9" width="18.5703125" customWidth="1"/>
    <col min="10" max="56" width="8.5703125" customWidth="1"/>
  </cols>
  <sheetData>
    <row r="1" spans="1:56" ht="30" customHeight="1" x14ac:dyDescent="0.35">
      <c r="A1" s="36" t="s">
        <v>166</v>
      </c>
      <c r="B1" s="36"/>
      <c r="C1" s="36"/>
      <c r="D1" s="36"/>
      <c r="E1" s="36"/>
      <c r="F1" s="36"/>
      <c r="G1" s="36"/>
      <c r="H1" s="36"/>
      <c r="I1" s="36"/>
    </row>
    <row r="2" spans="1:56" s="13" customFormat="1" ht="75.75" customHeight="1" x14ac:dyDescent="0.3">
      <c r="A2" s="9"/>
      <c r="B2" s="10"/>
      <c r="C2" s="11" t="s">
        <v>46</v>
      </c>
      <c r="D2" s="12" t="s">
        <v>47</v>
      </c>
      <c r="E2" s="12" t="s">
        <v>48</v>
      </c>
      <c r="F2" s="12" t="s">
        <v>49</v>
      </c>
      <c r="G2" s="12" t="s">
        <v>50</v>
      </c>
      <c r="H2" s="12" t="s">
        <v>51</v>
      </c>
      <c r="I2" s="12" t="s">
        <v>52</v>
      </c>
    </row>
    <row r="3" spans="1:56" ht="25.5" customHeight="1" x14ac:dyDescent="0.25">
      <c r="A3" s="1" t="s">
        <v>0</v>
      </c>
      <c r="B3" s="2" t="s">
        <v>1</v>
      </c>
      <c r="C3" s="5"/>
      <c r="D3" s="5"/>
      <c r="E3" s="5"/>
      <c r="F3" s="5"/>
      <c r="G3" s="5"/>
      <c r="H3" s="5"/>
      <c r="I3" s="5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</row>
    <row r="4" spans="1:56" ht="25.5" customHeight="1" x14ac:dyDescent="0.25">
      <c r="A4" s="15" t="s">
        <v>2</v>
      </c>
      <c r="B4" s="16" t="s">
        <v>3</v>
      </c>
      <c r="C4" s="17">
        <f t="shared" ref="C4:I4" si="0">SUM(C5)</f>
        <v>2500000</v>
      </c>
      <c r="D4" s="18">
        <f t="shared" si="0"/>
        <v>0</v>
      </c>
      <c r="E4" s="18">
        <f t="shared" si="0"/>
        <v>0</v>
      </c>
      <c r="F4" s="18">
        <f t="shared" si="0"/>
        <v>2500000</v>
      </c>
      <c r="G4" s="18">
        <f t="shared" si="0"/>
        <v>0</v>
      </c>
      <c r="H4" s="18">
        <f t="shared" si="0"/>
        <v>0</v>
      </c>
      <c r="I4" s="18">
        <f t="shared" si="0"/>
        <v>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</row>
    <row r="5" spans="1:56" ht="25.5" customHeight="1" x14ac:dyDescent="0.25">
      <c r="A5" s="3" t="s">
        <v>53</v>
      </c>
      <c r="B5" s="19" t="s">
        <v>54</v>
      </c>
      <c r="C5" s="20">
        <f>SUM(D5:I5)</f>
        <v>2500000</v>
      </c>
      <c r="D5" s="21">
        <v>0</v>
      </c>
      <c r="E5" s="21">
        <v>0</v>
      </c>
      <c r="F5" s="21">
        <v>2500000</v>
      </c>
      <c r="G5" s="21">
        <v>0</v>
      </c>
      <c r="H5" s="21">
        <v>0</v>
      </c>
      <c r="I5" s="21">
        <v>0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</row>
    <row r="6" spans="1:56" ht="25.5" customHeight="1" x14ac:dyDescent="0.25">
      <c r="A6" s="15" t="s">
        <v>4</v>
      </c>
      <c r="B6" s="16" t="s">
        <v>5</v>
      </c>
      <c r="C6" s="17">
        <f t="shared" ref="C6:I6" si="1">SUM(C7:C10)</f>
        <v>2903000</v>
      </c>
      <c r="D6" s="18">
        <f t="shared" si="1"/>
        <v>2901500</v>
      </c>
      <c r="E6" s="18">
        <f t="shared" si="1"/>
        <v>0</v>
      </c>
      <c r="F6" s="18">
        <f t="shared" si="1"/>
        <v>0</v>
      </c>
      <c r="G6" s="18">
        <f t="shared" si="1"/>
        <v>1500</v>
      </c>
      <c r="H6" s="18">
        <f t="shared" si="1"/>
        <v>0</v>
      </c>
      <c r="I6" s="18">
        <f t="shared" si="1"/>
        <v>0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</row>
    <row r="7" spans="1:56" ht="25.5" customHeight="1" x14ac:dyDescent="0.25">
      <c r="A7" s="3" t="s">
        <v>55</v>
      </c>
      <c r="B7" s="19" t="s">
        <v>56</v>
      </c>
      <c r="C7" s="20">
        <f t="shared" ref="C7:C14" si="2">SUM(D7:I7)</f>
        <v>3000</v>
      </c>
      <c r="D7" s="21">
        <v>1500</v>
      </c>
      <c r="E7" s="21">
        <v>0</v>
      </c>
      <c r="F7" s="21">
        <v>0</v>
      </c>
      <c r="G7" s="21">
        <v>1500</v>
      </c>
      <c r="H7" s="21">
        <v>0</v>
      </c>
      <c r="I7" s="21">
        <v>0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</row>
    <row r="8" spans="1:56" ht="25.5" customHeight="1" x14ac:dyDescent="0.25">
      <c r="A8" s="3" t="s">
        <v>57</v>
      </c>
      <c r="B8" s="19" t="s">
        <v>58</v>
      </c>
      <c r="C8" s="20">
        <f t="shared" si="2"/>
        <v>2900000</v>
      </c>
      <c r="D8" s="21">
        <v>2900000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</row>
    <row r="9" spans="1:56" ht="25.5" customHeight="1" x14ac:dyDescent="0.25">
      <c r="A9" s="3" t="s">
        <v>59</v>
      </c>
      <c r="B9" s="19" t="s">
        <v>60</v>
      </c>
      <c r="C9" s="20">
        <f t="shared" si="2"/>
        <v>0</v>
      </c>
      <c r="D9" s="21">
        <v>0</v>
      </c>
      <c r="E9" s="21">
        <v>0</v>
      </c>
      <c r="F9" s="21">
        <v>0</v>
      </c>
      <c r="G9" s="21"/>
      <c r="H9" s="21">
        <v>0</v>
      </c>
      <c r="I9" s="21">
        <v>0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</row>
    <row r="10" spans="1:56" ht="25.5" customHeight="1" x14ac:dyDescent="0.25">
      <c r="A10" s="3" t="s">
        <v>61</v>
      </c>
      <c r="B10" s="19" t="s">
        <v>62</v>
      </c>
      <c r="C10" s="20">
        <f t="shared" si="2"/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</row>
    <row r="11" spans="1:56" ht="25.5" customHeight="1" x14ac:dyDescent="0.25">
      <c r="A11" s="15" t="s">
        <v>6</v>
      </c>
      <c r="B11" s="16" t="s">
        <v>7</v>
      </c>
      <c r="C11" s="17">
        <f t="shared" si="2"/>
        <v>13592686</v>
      </c>
      <c r="D11" s="18">
        <f t="shared" ref="D11:I11" si="3">D12+D13+D14</f>
        <v>2668353.66</v>
      </c>
      <c r="E11" s="18">
        <f t="shared" si="3"/>
        <v>1165210</v>
      </c>
      <c r="F11" s="18">
        <f t="shared" si="3"/>
        <v>5192792.34</v>
      </c>
      <c r="G11" s="18">
        <f t="shared" si="3"/>
        <v>2102010</v>
      </c>
      <c r="H11" s="18">
        <f t="shared" si="3"/>
        <v>526010</v>
      </c>
      <c r="I11" s="18">
        <f t="shared" si="3"/>
        <v>1938310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</row>
    <row r="12" spans="1:56" s="24" customFormat="1" ht="25.5" customHeight="1" x14ac:dyDescent="0.25">
      <c r="A12" s="6" t="s">
        <v>63</v>
      </c>
      <c r="B12" s="22" t="s">
        <v>64</v>
      </c>
      <c r="C12" s="33">
        <f t="shared" si="2"/>
        <v>10632686</v>
      </c>
      <c r="D12" s="21">
        <v>1313353.6599999999</v>
      </c>
      <c r="E12" s="21">
        <v>970210</v>
      </c>
      <c r="F12" s="21">
        <f>4902792.34+280000+10000</f>
        <v>5192792.34</v>
      </c>
      <c r="G12" s="21">
        <v>997010</v>
      </c>
      <c r="H12" s="21">
        <v>230010</v>
      </c>
      <c r="I12" s="21">
        <v>1929310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</row>
    <row r="13" spans="1:56" ht="25.5" customHeight="1" x14ac:dyDescent="0.25">
      <c r="A13" s="3" t="s">
        <v>65</v>
      </c>
      <c r="B13" s="19" t="s">
        <v>66</v>
      </c>
      <c r="C13" s="33">
        <f t="shared" si="2"/>
        <v>0</v>
      </c>
      <c r="D13" s="21">
        <v>0</v>
      </c>
      <c r="E13" s="21">
        <v>0</v>
      </c>
      <c r="F13" s="21">
        <v>0</v>
      </c>
      <c r="G13" s="21"/>
      <c r="H13" s="21">
        <v>0</v>
      </c>
      <c r="I13" s="21">
        <v>0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</row>
    <row r="14" spans="1:56" s="24" customFormat="1" ht="25.5" customHeight="1" x14ac:dyDescent="0.25">
      <c r="A14" s="6" t="s">
        <v>67</v>
      </c>
      <c r="B14" s="22" t="s">
        <v>68</v>
      </c>
      <c r="C14" s="33">
        <f t="shared" si="2"/>
        <v>2960000</v>
      </c>
      <c r="D14" s="21">
        <f>D57</f>
        <v>1355000</v>
      </c>
      <c r="E14" s="21">
        <f t="shared" ref="E14:I14" si="4">E57</f>
        <v>195000</v>
      </c>
      <c r="F14" s="21">
        <f t="shared" si="4"/>
        <v>0</v>
      </c>
      <c r="G14" s="21">
        <f t="shared" si="4"/>
        <v>1105000</v>
      </c>
      <c r="H14" s="21">
        <f t="shared" si="4"/>
        <v>296000</v>
      </c>
      <c r="I14" s="21">
        <f t="shared" si="4"/>
        <v>9000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</row>
    <row r="15" spans="1:56" ht="25.5" customHeight="1" x14ac:dyDescent="0.25">
      <c r="A15" s="15" t="s">
        <v>8</v>
      </c>
      <c r="B15" s="16" t="s">
        <v>9</v>
      </c>
      <c r="C15" s="17">
        <f t="shared" ref="C15:I15" si="5">SUM(C16:C19)</f>
        <v>379000</v>
      </c>
      <c r="D15" s="18">
        <f t="shared" si="5"/>
        <v>39500</v>
      </c>
      <c r="E15" s="18">
        <f t="shared" si="5"/>
        <v>34000</v>
      </c>
      <c r="F15" s="18">
        <f t="shared" si="5"/>
        <v>234000</v>
      </c>
      <c r="G15" s="18">
        <f t="shared" si="5"/>
        <v>6500</v>
      </c>
      <c r="H15" s="18">
        <f t="shared" si="5"/>
        <v>60000</v>
      </c>
      <c r="I15" s="18">
        <f t="shared" si="5"/>
        <v>5000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</row>
    <row r="16" spans="1:56" ht="25.5" customHeight="1" x14ac:dyDescent="0.25">
      <c r="A16" s="3" t="s">
        <v>69</v>
      </c>
      <c r="B16" s="19" t="s">
        <v>70</v>
      </c>
      <c r="C16" s="20">
        <f>SUM(D16:I16)</f>
        <v>5000</v>
      </c>
      <c r="D16" s="21">
        <v>2500</v>
      </c>
      <c r="E16" s="21">
        <v>0</v>
      </c>
      <c r="F16" s="21">
        <v>0</v>
      </c>
      <c r="G16" s="21">
        <v>2500</v>
      </c>
      <c r="H16" s="21">
        <v>0</v>
      </c>
      <c r="I16" s="21">
        <v>0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</row>
    <row r="17" spans="1:56" ht="30" x14ac:dyDescent="0.25">
      <c r="A17" s="3" t="s">
        <v>71</v>
      </c>
      <c r="B17" s="7" t="s">
        <v>72</v>
      </c>
      <c r="C17" s="20">
        <f>SUM(D17:I17)</f>
        <v>3000</v>
      </c>
      <c r="D17" s="21">
        <v>0</v>
      </c>
      <c r="E17" s="21">
        <v>0</v>
      </c>
      <c r="F17" s="21">
        <v>3000</v>
      </c>
      <c r="G17" s="21">
        <v>0</v>
      </c>
      <c r="H17" s="21">
        <v>0</v>
      </c>
      <c r="I17" s="21">
        <v>0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</row>
    <row r="18" spans="1:56" ht="25.5" customHeight="1" x14ac:dyDescent="0.25">
      <c r="A18" s="3" t="s">
        <v>73</v>
      </c>
      <c r="B18" s="25" t="s">
        <v>74</v>
      </c>
      <c r="C18" s="20">
        <f>SUM(D18:I18)</f>
        <v>244000</v>
      </c>
      <c r="D18" s="21">
        <v>12000</v>
      </c>
      <c r="E18" s="21">
        <v>2000</v>
      </c>
      <c r="F18" s="21">
        <v>230000</v>
      </c>
      <c r="G18" s="21">
        <v>0</v>
      </c>
      <c r="H18" s="21">
        <v>0</v>
      </c>
      <c r="I18" s="21">
        <v>0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</row>
    <row r="19" spans="1:56" ht="25.5" customHeight="1" x14ac:dyDescent="0.25">
      <c r="A19" s="3" t="s">
        <v>75</v>
      </c>
      <c r="B19" s="19" t="s">
        <v>76</v>
      </c>
      <c r="C19" s="20">
        <f>SUM(D19:I19)</f>
        <v>127000</v>
      </c>
      <c r="D19" s="21">
        <v>25000</v>
      </c>
      <c r="E19" s="21">
        <v>32000</v>
      </c>
      <c r="F19" s="21">
        <v>1000</v>
      </c>
      <c r="G19" s="21">
        <v>4000</v>
      </c>
      <c r="H19" s="21">
        <v>60000</v>
      </c>
      <c r="I19" s="21">
        <v>5000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</row>
    <row r="20" spans="1:56" ht="25.5" customHeight="1" x14ac:dyDescent="0.25">
      <c r="A20" s="26"/>
      <c r="B20" s="2" t="s">
        <v>10</v>
      </c>
      <c r="C20" s="5">
        <f>C4+C6+C11+C15</f>
        <v>19374686</v>
      </c>
      <c r="D20" s="5">
        <f t="shared" ref="D20:I20" si="6">D4+D6+D11+D15</f>
        <v>5609353.6600000001</v>
      </c>
      <c r="E20" s="5">
        <f t="shared" si="6"/>
        <v>1199210</v>
      </c>
      <c r="F20" s="5">
        <f t="shared" si="6"/>
        <v>7926792.3399999999</v>
      </c>
      <c r="G20" s="5">
        <f t="shared" si="6"/>
        <v>2110010</v>
      </c>
      <c r="H20" s="5">
        <f t="shared" si="6"/>
        <v>586010</v>
      </c>
      <c r="I20" s="5">
        <f t="shared" si="6"/>
        <v>1943310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</row>
    <row r="21" spans="1:56" ht="25.5" customHeight="1" x14ac:dyDescent="0.25">
      <c r="A21" s="27"/>
      <c r="B21" s="28"/>
      <c r="C21" s="29"/>
      <c r="D21" s="29"/>
      <c r="E21" s="29"/>
      <c r="F21" s="29"/>
      <c r="G21" s="29"/>
      <c r="H21" s="29"/>
      <c r="I21" s="29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</row>
    <row r="22" spans="1:56" ht="25.5" customHeight="1" x14ac:dyDescent="0.25">
      <c r="A22" s="1" t="s">
        <v>11</v>
      </c>
      <c r="B22" s="2" t="s">
        <v>12</v>
      </c>
      <c r="C22" s="30"/>
      <c r="D22" s="30"/>
      <c r="E22" s="30"/>
      <c r="F22" s="30"/>
      <c r="G22" s="30"/>
      <c r="H22" s="30"/>
      <c r="I22" s="30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</row>
    <row r="23" spans="1:56" ht="25.5" customHeight="1" x14ac:dyDescent="0.25">
      <c r="A23" s="15" t="s">
        <v>13</v>
      </c>
      <c r="B23" s="15" t="s">
        <v>14</v>
      </c>
      <c r="C23" s="17">
        <f t="shared" ref="C23:I23" si="7">SUM(C24:C25)</f>
        <v>74000</v>
      </c>
      <c r="D23" s="18">
        <f t="shared" si="7"/>
        <v>37500</v>
      </c>
      <c r="E23" s="18">
        <f t="shared" si="7"/>
        <v>5000</v>
      </c>
      <c r="F23" s="18">
        <f t="shared" si="7"/>
        <v>2000</v>
      </c>
      <c r="G23" s="18">
        <f t="shared" si="7"/>
        <v>21000</v>
      </c>
      <c r="H23" s="18">
        <f t="shared" si="7"/>
        <v>3000</v>
      </c>
      <c r="I23" s="18">
        <f t="shared" si="7"/>
        <v>5500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</row>
    <row r="24" spans="1:56" ht="25.5" customHeight="1" x14ac:dyDescent="0.25">
      <c r="A24" s="3" t="s">
        <v>77</v>
      </c>
      <c r="B24" s="19" t="s">
        <v>78</v>
      </c>
      <c r="C24" s="20">
        <f>SUM(D24:I24)</f>
        <v>4000</v>
      </c>
      <c r="D24" s="21">
        <v>500</v>
      </c>
      <c r="E24" s="21">
        <v>0</v>
      </c>
      <c r="F24" s="21">
        <v>0</v>
      </c>
      <c r="G24" s="21">
        <v>0</v>
      </c>
      <c r="H24" s="21">
        <v>0</v>
      </c>
      <c r="I24" s="21">
        <v>3500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</row>
    <row r="25" spans="1:56" ht="25.5" customHeight="1" x14ac:dyDescent="0.25">
      <c r="A25" s="3" t="s">
        <v>79</v>
      </c>
      <c r="B25" s="19" t="s">
        <v>80</v>
      </c>
      <c r="C25" s="20">
        <f>SUM(D25:I25)</f>
        <v>70000</v>
      </c>
      <c r="D25" s="21">
        <v>37000</v>
      </c>
      <c r="E25" s="21">
        <v>5000</v>
      </c>
      <c r="F25" s="21">
        <v>2000</v>
      </c>
      <c r="G25" s="21">
        <v>21000</v>
      </c>
      <c r="H25" s="21">
        <v>3000</v>
      </c>
      <c r="I25" s="21">
        <v>2000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</row>
    <row r="26" spans="1:56" ht="25.5" customHeight="1" x14ac:dyDescent="0.25">
      <c r="A26" s="15" t="s">
        <v>15</v>
      </c>
      <c r="B26" s="16" t="s">
        <v>16</v>
      </c>
      <c r="C26" s="17">
        <f>SUM(C27:C42)</f>
        <v>5901053.6600000001</v>
      </c>
      <c r="D26" s="18">
        <f t="shared" ref="D26" si="8">SUM(D27:D42)</f>
        <v>3713253.66</v>
      </c>
      <c r="E26" s="18">
        <f>SUM(E27:E42)</f>
        <v>982200</v>
      </c>
      <c r="F26" s="18">
        <f t="shared" ref="F26:I26" si="9">SUM(F27:F42)</f>
        <v>91200</v>
      </c>
      <c r="G26" s="18">
        <f t="shared" si="9"/>
        <v>699000</v>
      </c>
      <c r="H26" s="18">
        <f t="shared" si="9"/>
        <v>227500</v>
      </c>
      <c r="I26" s="18">
        <f t="shared" si="9"/>
        <v>187900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</row>
    <row r="27" spans="1:56" ht="25.5" customHeight="1" x14ac:dyDescent="0.25">
      <c r="A27" s="3" t="s">
        <v>81</v>
      </c>
      <c r="B27" s="19" t="s">
        <v>82</v>
      </c>
      <c r="C27" s="20">
        <f t="shared" ref="C27:C42" si="10">SUM(D27:I27)</f>
        <v>62000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62000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</row>
    <row r="28" spans="1:56" ht="25.5" customHeight="1" x14ac:dyDescent="0.25">
      <c r="A28" s="3" t="s">
        <v>83</v>
      </c>
      <c r="B28" s="19" t="s">
        <v>84</v>
      </c>
      <c r="C28" s="20">
        <f t="shared" si="10"/>
        <v>8400</v>
      </c>
      <c r="D28" s="21">
        <v>2500</v>
      </c>
      <c r="E28" s="21">
        <v>1000</v>
      </c>
      <c r="F28" s="21">
        <v>2500</v>
      </c>
      <c r="G28" s="21">
        <v>1000</v>
      </c>
      <c r="H28" s="21">
        <v>0</v>
      </c>
      <c r="I28" s="21">
        <v>1400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</row>
    <row r="29" spans="1:56" ht="25.5" customHeight="1" x14ac:dyDescent="0.25">
      <c r="A29" s="3" t="s">
        <v>85</v>
      </c>
      <c r="B29" s="19" t="s">
        <v>86</v>
      </c>
      <c r="C29" s="20">
        <f t="shared" si="10"/>
        <v>5000</v>
      </c>
      <c r="D29" s="21">
        <v>2000</v>
      </c>
      <c r="E29" s="21">
        <v>0</v>
      </c>
      <c r="F29" s="21">
        <v>3000</v>
      </c>
      <c r="G29" s="21">
        <v>0</v>
      </c>
      <c r="H29" s="21">
        <v>0</v>
      </c>
      <c r="I29" s="21">
        <v>0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</row>
    <row r="30" spans="1:56" ht="25.5" customHeight="1" x14ac:dyDescent="0.25">
      <c r="A30" s="3" t="s">
        <v>87</v>
      </c>
      <c r="B30" s="19" t="s">
        <v>88</v>
      </c>
      <c r="C30" s="20">
        <f t="shared" si="10"/>
        <v>10000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10000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</row>
    <row r="31" spans="1:56" ht="25.5" customHeight="1" x14ac:dyDescent="0.25">
      <c r="A31" s="3" t="s">
        <v>89</v>
      </c>
      <c r="B31" s="19" t="s">
        <v>90</v>
      </c>
      <c r="C31" s="20">
        <f t="shared" si="10"/>
        <v>1460000</v>
      </c>
      <c r="D31" s="21">
        <v>1150000</v>
      </c>
      <c r="E31" s="21">
        <v>10000</v>
      </c>
      <c r="F31" s="21">
        <v>0</v>
      </c>
      <c r="G31" s="21">
        <v>190000</v>
      </c>
      <c r="H31" s="21">
        <v>110000</v>
      </c>
      <c r="I31" s="21">
        <v>0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</row>
    <row r="32" spans="1:56" ht="25.5" customHeight="1" x14ac:dyDescent="0.25">
      <c r="A32" s="3" t="s">
        <v>91</v>
      </c>
      <c r="B32" s="19" t="s">
        <v>92</v>
      </c>
      <c r="C32" s="20">
        <f t="shared" si="10"/>
        <v>906753.66</v>
      </c>
      <c r="D32" s="21">
        <v>906753.66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</row>
    <row r="33" spans="1:56" ht="25.5" customHeight="1" x14ac:dyDescent="0.25">
      <c r="A33" s="3" t="s">
        <v>93</v>
      </c>
      <c r="B33" s="19" t="s">
        <v>94</v>
      </c>
      <c r="C33" s="20">
        <f t="shared" si="10"/>
        <v>665000</v>
      </c>
      <c r="D33" s="21">
        <v>500000</v>
      </c>
      <c r="E33" s="21">
        <v>55000</v>
      </c>
      <c r="F33" s="21">
        <v>0</v>
      </c>
      <c r="G33" s="21">
        <v>93000</v>
      </c>
      <c r="H33" s="21">
        <v>17000</v>
      </c>
      <c r="I33" s="21">
        <v>0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</row>
    <row r="34" spans="1:56" ht="25.5" customHeight="1" x14ac:dyDescent="0.25">
      <c r="A34" s="3" t="s">
        <v>95</v>
      </c>
      <c r="B34" s="19" t="s">
        <v>96</v>
      </c>
      <c r="C34" s="20">
        <f t="shared" si="10"/>
        <v>50000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50000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</row>
    <row r="35" spans="1:56" ht="25.5" customHeight="1" x14ac:dyDescent="0.25">
      <c r="A35" s="3" t="s">
        <v>97</v>
      </c>
      <c r="B35" s="19" t="s">
        <v>98</v>
      </c>
      <c r="C35" s="20">
        <f t="shared" si="10"/>
        <v>4000</v>
      </c>
      <c r="D35" s="21">
        <v>2000</v>
      </c>
      <c r="E35" s="21">
        <v>0</v>
      </c>
      <c r="F35" s="21">
        <v>0</v>
      </c>
      <c r="G35" s="21">
        <v>0</v>
      </c>
      <c r="H35" s="21">
        <v>0</v>
      </c>
      <c r="I35" s="21">
        <v>2000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</row>
    <row r="36" spans="1:56" ht="25.5" customHeight="1" x14ac:dyDescent="0.25">
      <c r="A36" s="3" t="s">
        <v>99</v>
      </c>
      <c r="B36" s="19" t="s">
        <v>100</v>
      </c>
      <c r="C36" s="20">
        <f t="shared" si="10"/>
        <v>127500</v>
      </c>
      <c r="D36" s="21">
        <v>70000</v>
      </c>
      <c r="E36" s="21">
        <v>2000</v>
      </c>
      <c r="F36" s="21">
        <v>8000</v>
      </c>
      <c r="G36" s="21">
        <v>45000</v>
      </c>
      <c r="H36" s="21">
        <v>2500</v>
      </c>
      <c r="I36" s="21">
        <v>0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ht="25.5" customHeight="1" x14ac:dyDescent="0.25">
      <c r="A37" s="3" t="s">
        <v>101</v>
      </c>
      <c r="B37" s="19" t="s">
        <v>102</v>
      </c>
      <c r="C37" s="20">
        <f t="shared" si="10"/>
        <v>1095000</v>
      </c>
      <c r="D37" s="21">
        <v>870000</v>
      </c>
      <c r="E37" s="21">
        <v>30000</v>
      </c>
      <c r="F37" s="21">
        <v>0</v>
      </c>
      <c r="G37" s="21">
        <v>100000</v>
      </c>
      <c r="H37" s="21">
        <v>95000</v>
      </c>
      <c r="I37" s="21">
        <v>0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</row>
    <row r="38" spans="1:56" ht="25.5" customHeight="1" x14ac:dyDescent="0.25">
      <c r="A38" s="3" t="s">
        <v>103</v>
      </c>
      <c r="B38" s="19" t="s">
        <v>104</v>
      </c>
      <c r="C38" s="20">
        <f>SUM(D38:I38)</f>
        <v>850000</v>
      </c>
      <c r="D38" s="21">
        <v>0</v>
      </c>
      <c r="E38" s="21">
        <v>849000</v>
      </c>
      <c r="F38" s="21">
        <v>0</v>
      </c>
      <c r="G38" s="21">
        <v>1000</v>
      </c>
      <c r="H38" s="21">
        <v>0</v>
      </c>
      <c r="I38" s="21">
        <v>0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</row>
    <row r="39" spans="1:56" ht="25.5" customHeight="1" x14ac:dyDescent="0.25">
      <c r="A39" s="3" t="s">
        <v>105</v>
      </c>
      <c r="B39" s="19" t="s">
        <v>106</v>
      </c>
      <c r="C39" s="20">
        <f t="shared" si="10"/>
        <v>21900</v>
      </c>
      <c r="D39" s="21">
        <v>10000</v>
      </c>
      <c r="E39" s="21">
        <v>200</v>
      </c>
      <c r="F39" s="21">
        <v>700</v>
      </c>
      <c r="G39" s="21">
        <v>3000</v>
      </c>
      <c r="H39" s="21">
        <v>3000</v>
      </c>
      <c r="I39" s="21">
        <v>5000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</row>
    <row r="40" spans="1:56" ht="25.5" customHeight="1" x14ac:dyDescent="0.25">
      <c r="A40" s="3" t="s">
        <v>107</v>
      </c>
      <c r="B40" s="19" t="s">
        <v>108</v>
      </c>
      <c r="C40" s="20">
        <f t="shared" si="10"/>
        <v>6000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6000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</row>
    <row r="41" spans="1:56" ht="25.5" customHeight="1" x14ac:dyDescent="0.25">
      <c r="A41" s="3" t="s">
        <v>109</v>
      </c>
      <c r="B41" s="19" t="s">
        <v>110</v>
      </c>
      <c r="C41" s="20">
        <f t="shared" si="10"/>
        <v>196000</v>
      </c>
      <c r="D41" s="21">
        <v>30000</v>
      </c>
      <c r="E41" s="21">
        <v>35000</v>
      </c>
      <c r="F41" s="21">
        <v>75000</v>
      </c>
      <c r="G41" s="21">
        <v>6000</v>
      </c>
      <c r="H41" s="21">
        <v>0</v>
      </c>
      <c r="I41" s="21">
        <v>50000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</row>
    <row r="42" spans="1:56" ht="25.5" customHeight="1" x14ac:dyDescent="0.25">
      <c r="A42" s="3" t="s">
        <v>111</v>
      </c>
      <c r="B42" s="19" t="s">
        <v>112</v>
      </c>
      <c r="C42" s="20">
        <f t="shared" si="10"/>
        <v>433500</v>
      </c>
      <c r="D42" s="21">
        <v>170000</v>
      </c>
      <c r="E42" s="21">
        <v>0</v>
      </c>
      <c r="F42" s="21">
        <v>2000</v>
      </c>
      <c r="G42" s="21">
        <v>260000</v>
      </c>
      <c r="H42" s="21">
        <v>0</v>
      </c>
      <c r="I42" s="21">
        <v>1500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</row>
    <row r="43" spans="1:56" ht="25.5" customHeight="1" x14ac:dyDescent="0.25">
      <c r="A43" s="15" t="s">
        <v>17</v>
      </c>
      <c r="B43" s="16" t="s">
        <v>113</v>
      </c>
      <c r="C43" s="17">
        <f t="shared" ref="C43:I43" si="11">SUM(C44:C46)</f>
        <v>25100</v>
      </c>
      <c r="D43" s="18">
        <f t="shared" si="11"/>
        <v>19100</v>
      </c>
      <c r="E43" s="18">
        <f t="shared" si="11"/>
        <v>0</v>
      </c>
      <c r="F43" s="18">
        <f t="shared" si="11"/>
        <v>0</v>
      </c>
      <c r="G43" s="18">
        <f t="shared" si="11"/>
        <v>0</v>
      </c>
      <c r="H43" s="18">
        <f t="shared" si="11"/>
        <v>0</v>
      </c>
      <c r="I43" s="18">
        <f t="shared" si="11"/>
        <v>6000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</row>
    <row r="44" spans="1:56" ht="25.5" customHeight="1" x14ac:dyDescent="0.25">
      <c r="A44" s="3" t="s">
        <v>114</v>
      </c>
      <c r="B44" s="19" t="s">
        <v>115</v>
      </c>
      <c r="C44" s="20">
        <f>SUM(D44:I44)</f>
        <v>24000</v>
      </c>
      <c r="D44" s="21">
        <v>18000</v>
      </c>
      <c r="E44" s="21">
        <v>0</v>
      </c>
      <c r="F44" s="21">
        <v>0</v>
      </c>
      <c r="G44" s="21">
        <v>0</v>
      </c>
      <c r="H44" s="21">
        <v>0</v>
      </c>
      <c r="I44" s="21">
        <v>6000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</row>
    <row r="45" spans="1:56" ht="25.5" customHeight="1" x14ac:dyDescent="0.25">
      <c r="A45" s="3" t="s">
        <v>116</v>
      </c>
      <c r="B45" s="19" t="s">
        <v>117</v>
      </c>
      <c r="C45" s="20">
        <f t="shared" ref="C45:C46" si="12">SUM(D45:I45)</f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</row>
    <row r="46" spans="1:56" ht="25.5" customHeight="1" x14ac:dyDescent="0.25">
      <c r="A46" s="3" t="s">
        <v>118</v>
      </c>
      <c r="B46" s="19" t="s">
        <v>119</v>
      </c>
      <c r="C46" s="20">
        <f t="shared" si="12"/>
        <v>1100</v>
      </c>
      <c r="D46" s="21">
        <v>1100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</row>
    <row r="47" spans="1:56" ht="25.5" customHeight="1" x14ac:dyDescent="0.25">
      <c r="A47" s="15" t="s">
        <v>18</v>
      </c>
      <c r="B47" s="16" t="s">
        <v>19</v>
      </c>
      <c r="C47" s="17">
        <f t="shared" ref="C47:I47" si="13">SUM(C48:C51)</f>
        <v>1510000</v>
      </c>
      <c r="D47" s="18">
        <f t="shared" si="13"/>
        <v>0</v>
      </c>
      <c r="E47" s="18">
        <f t="shared" si="13"/>
        <v>0</v>
      </c>
      <c r="F47" s="18">
        <f t="shared" si="13"/>
        <v>0</v>
      </c>
      <c r="G47" s="18">
        <f t="shared" si="13"/>
        <v>0</v>
      </c>
      <c r="H47" s="18">
        <f t="shared" si="13"/>
        <v>0</v>
      </c>
      <c r="I47" s="18">
        <f t="shared" si="13"/>
        <v>1510000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</row>
    <row r="48" spans="1:56" ht="25.5" customHeight="1" x14ac:dyDescent="0.25">
      <c r="A48" s="3" t="s">
        <v>120</v>
      </c>
      <c r="B48" s="19" t="s">
        <v>121</v>
      </c>
      <c r="C48" s="20">
        <f>SUM(D48:I48)</f>
        <v>1140000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1140000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</row>
    <row r="49" spans="1:56" ht="25.5" customHeight="1" x14ac:dyDescent="0.25">
      <c r="A49" s="3" t="s">
        <v>122</v>
      </c>
      <c r="B49" s="19" t="s">
        <v>123</v>
      </c>
      <c r="C49" s="20">
        <f t="shared" ref="C49:C51" si="14">SUM(D49:I49)</f>
        <v>340000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340000</v>
      </c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</row>
    <row r="50" spans="1:56" ht="25.5" customHeight="1" x14ac:dyDescent="0.25">
      <c r="A50" s="3" t="s">
        <v>124</v>
      </c>
      <c r="B50" s="19" t="s">
        <v>125</v>
      </c>
      <c r="C50" s="20">
        <f t="shared" si="14"/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ht="25.5" customHeight="1" x14ac:dyDescent="0.25">
      <c r="A51" s="3" t="s">
        <v>126</v>
      </c>
      <c r="B51" s="19" t="s">
        <v>127</v>
      </c>
      <c r="C51" s="20">
        <f t="shared" si="14"/>
        <v>30000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30000</v>
      </c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ht="25.5" customHeight="1" x14ac:dyDescent="0.25">
      <c r="A52" s="15" t="s">
        <v>20</v>
      </c>
      <c r="B52" s="16" t="s">
        <v>21</v>
      </c>
      <c r="C52" s="17">
        <f t="shared" ref="C52:I52" si="15">SUM(C53:C56)</f>
        <v>403450</v>
      </c>
      <c r="D52" s="18">
        <f t="shared" si="15"/>
        <v>204500</v>
      </c>
      <c r="E52" s="18">
        <f t="shared" si="15"/>
        <v>7010</v>
      </c>
      <c r="F52" s="18">
        <f t="shared" si="15"/>
        <v>7010</v>
      </c>
      <c r="G52" s="18">
        <f t="shared" si="15"/>
        <v>135010</v>
      </c>
      <c r="H52" s="18">
        <f t="shared" si="15"/>
        <v>29510</v>
      </c>
      <c r="I52" s="18">
        <f t="shared" si="15"/>
        <v>20410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ht="25.5" customHeight="1" x14ac:dyDescent="0.25">
      <c r="A53" s="3" t="s">
        <v>128</v>
      </c>
      <c r="B53" s="19" t="s">
        <v>129</v>
      </c>
      <c r="C53" s="20">
        <f>SUM(D53:I53)</f>
        <v>329400</v>
      </c>
      <c r="D53" s="21">
        <v>170000</v>
      </c>
      <c r="E53" s="21">
        <v>4000</v>
      </c>
      <c r="F53" s="21">
        <v>0</v>
      </c>
      <c r="G53" s="21">
        <v>128000</v>
      </c>
      <c r="H53" s="21">
        <v>25000</v>
      </c>
      <c r="I53" s="21">
        <v>2400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ht="25.5" customHeight="1" x14ac:dyDescent="0.25">
      <c r="A54" s="3" t="s">
        <v>130</v>
      </c>
      <c r="B54" s="19" t="s">
        <v>131</v>
      </c>
      <c r="C54" s="20">
        <f t="shared" ref="C54:C55" si="16">SUM(D54:I54)</f>
        <v>62500</v>
      </c>
      <c r="D54" s="21">
        <v>30000</v>
      </c>
      <c r="E54" s="21">
        <v>3000</v>
      </c>
      <c r="F54" s="21">
        <v>0</v>
      </c>
      <c r="G54" s="21">
        <v>7000</v>
      </c>
      <c r="H54" s="21">
        <v>4500</v>
      </c>
      <c r="I54" s="21">
        <v>18000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ht="25.5" customHeight="1" x14ac:dyDescent="0.25">
      <c r="A55" s="3" t="s">
        <v>132</v>
      </c>
      <c r="B55" s="19" t="s">
        <v>133</v>
      </c>
      <c r="C55" s="20">
        <f t="shared" si="16"/>
        <v>10000</v>
      </c>
      <c r="D55" s="21">
        <v>3000</v>
      </c>
      <c r="E55" s="21">
        <v>0</v>
      </c>
      <c r="F55" s="21">
        <v>7000</v>
      </c>
      <c r="G55" s="21">
        <v>0</v>
      </c>
      <c r="H55" s="21">
        <v>0</v>
      </c>
      <c r="I55" s="21">
        <v>0</v>
      </c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</row>
    <row r="56" spans="1:56" ht="25.5" customHeight="1" x14ac:dyDescent="0.25">
      <c r="A56" s="3" t="s">
        <v>134</v>
      </c>
      <c r="B56" s="19" t="s">
        <v>135</v>
      </c>
      <c r="C56" s="20">
        <f>SUM(D56:I56)</f>
        <v>1550</v>
      </c>
      <c r="D56" s="21">
        <v>1500</v>
      </c>
      <c r="E56" s="21">
        <v>10</v>
      </c>
      <c r="F56" s="21">
        <v>10</v>
      </c>
      <c r="G56" s="21">
        <v>10</v>
      </c>
      <c r="H56" s="21">
        <v>10</v>
      </c>
      <c r="I56" s="21">
        <v>10</v>
      </c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</row>
    <row r="57" spans="1:56" ht="25.5" customHeight="1" x14ac:dyDescent="0.25">
      <c r="A57" s="15" t="s">
        <v>22</v>
      </c>
      <c r="B57" s="16" t="s">
        <v>23</v>
      </c>
      <c r="C57" s="17">
        <f t="shared" ref="C57:I57" si="17">SUM(C58:C59)</f>
        <v>2960000</v>
      </c>
      <c r="D57" s="18">
        <f t="shared" si="17"/>
        <v>1355000</v>
      </c>
      <c r="E57" s="18">
        <f t="shared" si="17"/>
        <v>195000</v>
      </c>
      <c r="F57" s="18">
        <f t="shared" si="17"/>
        <v>0</v>
      </c>
      <c r="G57" s="18">
        <f t="shared" si="17"/>
        <v>1105000</v>
      </c>
      <c r="H57" s="18">
        <f t="shared" si="17"/>
        <v>296000</v>
      </c>
      <c r="I57" s="18">
        <f t="shared" si="17"/>
        <v>9000</v>
      </c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</row>
    <row r="58" spans="1:56" ht="25.5" customHeight="1" x14ac:dyDescent="0.25">
      <c r="A58" s="3" t="s">
        <v>136</v>
      </c>
      <c r="B58" s="19" t="s">
        <v>137</v>
      </c>
      <c r="C58" s="20">
        <f>SUM(D58:I58)</f>
        <v>2896000</v>
      </c>
      <c r="D58" s="21">
        <v>1350000</v>
      </c>
      <c r="E58" s="21">
        <v>194000</v>
      </c>
      <c r="F58" s="21">
        <v>0</v>
      </c>
      <c r="G58" s="21">
        <v>1100000</v>
      </c>
      <c r="H58" s="21">
        <v>246000</v>
      </c>
      <c r="I58" s="21">
        <v>6000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</row>
    <row r="59" spans="1:56" ht="25.5" customHeight="1" x14ac:dyDescent="0.25">
      <c r="A59" s="3" t="s">
        <v>138</v>
      </c>
      <c r="B59" s="19" t="s">
        <v>139</v>
      </c>
      <c r="C59" s="20">
        <f>SUM(D59:I59)</f>
        <v>64000</v>
      </c>
      <c r="D59" s="21">
        <v>5000</v>
      </c>
      <c r="E59" s="21">
        <v>1000</v>
      </c>
      <c r="F59" s="21">
        <v>0</v>
      </c>
      <c r="G59" s="21">
        <v>5000</v>
      </c>
      <c r="H59" s="21">
        <v>50000</v>
      </c>
      <c r="I59" s="21">
        <v>3000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</row>
    <row r="60" spans="1:56" ht="25.5" customHeight="1" x14ac:dyDescent="0.25">
      <c r="A60" s="15" t="s">
        <v>24</v>
      </c>
      <c r="B60" s="16" t="s">
        <v>25</v>
      </c>
      <c r="C60" s="17">
        <f t="shared" ref="C60:I60" si="18">C61+C62+C63+C64</f>
        <v>7866082.3399999999</v>
      </c>
      <c r="D60" s="18">
        <f t="shared" si="18"/>
        <v>0</v>
      </c>
      <c r="E60" s="18">
        <f t="shared" si="18"/>
        <v>0</v>
      </c>
      <c r="F60" s="18">
        <f t="shared" si="18"/>
        <v>7786082.3399999999</v>
      </c>
      <c r="G60" s="18">
        <f t="shared" si="18"/>
        <v>80000</v>
      </c>
      <c r="H60" s="18">
        <f t="shared" si="18"/>
        <v>0</v>
      </c>
      <c r="I60" s="18">
        <f t="shared" si="18"/>
        <v>0</v>
      </c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</row>
    <row r="61" spans="1:56" ht="25.5" customHeight="1" x14ac:dyDescent="0.25">
      <c r="A61" s="3" t="s">
        <v>140</v>
      </c>
      <c r="B61" s="19" t="s">
        <v>141</v>
      </c>
      <c r="C61" s="20">
        <f>SUM(D61:I61)</f>
        <v>50000</v>
      </c>
      <c r="D61" s="21">
        <v>0</v>
      </c>
      <c r="E61" s="21">
        <v>0</v>
      </c>
      <c r="F61" s="21">
        <v>0</v>
      </c>
      <c r="G61" s="21">
        <v>50000</v>
      </c>
      <c r="H61" s="21">
        <v>0</v>
      </c>
      <c r="I61" s="21">
        <v>0</v>
      </c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</row>
    <row r="62" spans="1:56" ht="25.5" customHeight="1" x14ac:dyDescent="0.25">
      <c r="A62" s="3" t="s">
        <v>142</v>
      </c>
      <c r="B62" s="19" t="s">
        <v>143</v>
      </c>
      <c r="C62" s="20">
        <f>SUM(D62:I62)</f>
        <v>7506082.3399999999</v>
      </c>
      <c r="D62" s="21">
        <v>0</v>
      </c>
      <c r="E62" s="21">
        <v>0</v>
      </c>
      <c r="F62" s="21">
        <v>7506082.3399999999</v>
      </c>
      <c r="G62" s="21">
        <v>0</v>
      </c>
      <c r="H62" s="21">
        <v>0</v>
      </c>
      <c r="I62" s="21">
        <v>0</v>
      </c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</row>
    <row r="63" spans="1:56" ht="25.5" customHeight="1" x14ac:dyDescent="0.25">
      <c r="A63" s="3" t="s">
        <v>144</v>
      </c>
      <c r="B63" s="19" t="s">
        <v>145</v>
      </c>
      <c r="C63" s="20">
        <f t="shared" ref="C63:C64" si="19">SUM(D63:I63)</f>
        <v>30000</v>
      </c>
      <c r="D63" s="21">
        <v>0</v>
      </c>
      <c r="E63" s="21">
        <v>0</v>
      </c>
      <c r="F63" s="21">
        <v>0</v>
      </c>
      <c r="G63" s="21">
        <v>30000</v>
      </c>
      <c r="H63" s="21">
        <v>0</v>
      </c>
      <c r="I63" s="21">
        <v>0</v>
      </c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</row>
    <row r="64" spans="1:56" ht="25.5" customHeight="1" x14ac:dyDescent="0.25">
      <c r="A64" s="3" t="s">
        <v>146</v>
      </c>
      <c r="B64" s="19" t="s">
        <v>147</v>
      </c>
      <c r="C64" s="20">
        <f t="shared" si="19"/>
        <v>280000</v>
      </c>
      <c r="D64" s="21">
        <v>0</v>
      </c>
      <c r="E64" s="21">
        <v>0</v>
      </c>
      <c r="F64" s="21">
        <v>280000</v>
      </c>
      <c r="G64" s="21">
        <v>0</v>
      </c>
      <c r="H64" s="21">
        <v>0</v>
      </c>
      <c r="I64" s="21">
        <v>0</v>
      </c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</row>
    <row r="65" spans="1:56" ht="25.5" customHeight="1" x14ac:dyDescent="0.25">
      <c r="A65" s="15" t="s">
        <v>26</v>
      </c>
      <c r="B65" s="16" t="s">
        <v>27</v>
      </c>
      <c r="C65" s="17">
        <f t="shared" ref="C65:I65" si="20">SUM(C66:C68)</f>
        <v>120000</v>
      </c>
      <c r="D65" s="18">
        <f t="shared" si="20"/>
        <v>20000</v>
      </c>
      <c r="E65" s="18">
        <f t="shared" si="20"/>
        <v>0</v>
      </c>
      <c r="F65" s="18">
        <f t="shared" si="20"/>
        <v>15000</v>
      </c>
      <c r="G65" s="18">
        <f t="shared" si="20"/>
        <v>0</v>
      </c>
      <c r="H65" s="18">
        <f t="shared" si="20"/>
        <v>0</v>
      </c>
      <c r="I65" s="18">
        <f t="shared" si="20"/>
        <v>85000</v>
      </c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</row>
    <row r="66" spans="1:56" ht="25.5" customHeight="1" x14ac:dyDescent="0.25">
      <c r="A66" s="3" t="s">
        <v>148</v>
      </c>
      <c r="B66" s="19" t="s">
        <v>149</v>
      </c>
      <c r="C66" s="20">
        <f>SUM(D66:I66)</f>
        <v>35000</v>
      </c>
      <c r="D66" s="21">
        <v>20000</v>
      </c>
      <c r="E66" s="21">
        <v>0</v>
      </c>
      <c r="F66" s="21">
        <v>15000</v>
      </c>
      <c r="G66" s="21">
        <v>0</v>
      </c>
      <c r="H66" s="21">
        <v>0</v>
      </c>
      <c r="I66" s="21">
        <v>0</v>
      </c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</row>
    <row r="67" spans="1:56" ht="25.5" customHeight="1" x14ac:dyDescent="0.25">
      <c r="A67" s="3" t="s">
        <v>150</v>
      </c>
      <c r="B67" s="19" t="s">
        <v>151</v>
      </c>
      <c r="C67" s="20">
        <f t="shared" ref="C67:C68" si="21">SUM(D67:I67)</f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</row>
    <row r="68" spans="1:56" ht="25.5" customHeight="1" x14ac:dyDescent="0.25">
      <c r="A68" s="3" t="s">
        <v>152</v>
      </c>
      <c r="B68" s="19" t="s">
        <v>153</v>
      </c>
      <c r="C68" s="20">
        <f t="shared" si="21"/>
        <v>85000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85000</v>
      </c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</row>
    <row r="69" spans="1:56" ht="25.5" customHeight="1" x14ac:dyDescent="0.25">
      <c r="A69" s="26"/>
      <c r="B69" s="2" t="s">
        <v>28</v>
      </c>
      <c r="C69" s="5">
        <f>C23+C26+C43+C47+C52+C57+C60+C65</f>
        <v>18859686</v>
      </c>
      <c r="D69" s="5">
        <f>D23+D26+D43+D4+D47+D52+D57+D60+D65</f>
        <v>5349353.66</v>
      </c>
      <c r="E69" s="5">
        <f>E23+E26+E43+E4+E47+E52+E57+E60+E65</f>
        <v>1189210</v>
      </c>
      <c r="F69" s="5">
        <f>F23+F26+F43+F47+F52+F57+F60+F65</f>
        <v>7901292.3399999999</v>
      </c>
      <c r="G69" s="5">
        <f>G23+G26+G43+G4+G47+G52+G57+G60+G65</f>
        <v>2040010</v>
      </c>
      <c r="H69" s="5">
        <f>H23+H26+H43+H4+H47+H52+H57+H60+H65</f>
        <v>556010</v>
      </c>
      <c r="I69" s="5">
        <f>I23+I26+I43+I4+I47+I52+I57+I60+I65</f>
        <v>1823810</v>
      </c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</row>
    <row r="70" spans="1:56" ht="9" customHeight="1" x14ac:dyDescent="0.25">
      <c r="A70" s="27"/>
      <c r="B70" s="28"/>
      <c r="C70" s="29"/>
      <c r="D70" s="29"/>
      <c r="E70" s="29"/>
      <c r="F70" s="29"/>
      <c r="G70" s="29"/>
      <c r="H70" s="29"/>
      <c r="I70" s="29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</row>
    <row r="71" spans="1:56" ht="25.5" customHeight="1" x14ac:dyDescent="0.25">
      <c r="A71" s="26"/>
      <c r="B71" s="2" t="s">
        <v>29</v>
      </c>
      <c r="C71" s="5">
        <f>C20-C69</f>
        <v>515000</v>
      </c>
      <c r="D71" s="5">
        <f t="shared" ref="D71:I71" si="22">D20-D69</f>
        <v>260000</v>
      </c>
      <c r="E71" s="5">
        <f t="shared" si="22"/>
        <v>10000</v>
      </c>
      <c r="F71" s="5">
        <f t="shared" si="22"/>
        <v>25500</v>
      </c>
      <c r="G71" s="5">
        <f t="shared" si="22"/>
        <v>70000</v>
      </c>
      <c r="H71" s="5">
        <f t="shared" si="22"/>
        <v>30000</v>
      </c>
      <c r="I71" s="5">
        <f t="shared" si="22"/>
        <v>119500</v>
      </c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</row>
    <row r="72" spans="1:56" ht="9" customHeight="1" x14ac:dyDescent="0.25">
      <c r="A72" s="27"/>
      <c r="B72" s="28"/>
      <c r="C72" s="29"/>
      <c r="D72" s="29"/>
      <c r="E72" s="29"/>
      <c r="F72" s="29"/>
      <c r="G72" s="29"/>
      <c r="H72" s="29"/>
      <c r="I72" s="29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</row>
    <row r="73" spans="1:56" ht="25.5" customHeight="1" x14ac:dyDescent="0.25">
      <c r="A73" s="2" t="s">
        <v>30</v>
      </c>
      <c r="B73" s="2" t="s">
        <v>31</v>
      </c>
      <c r="C73" s="5">
        <f t="shared" ref="C73:H73" si="23">C74-C76</f>
        <v>-15000</v>
      </c>
      <c r="D73" s="5">
        <f t="shared" si="23"/>
        <v>2000</v>
      </c>
      <c r="E73" s="5">
        <f t="shared" si="23"/>
        <v>0</v>
      </c>
      <c r="F73" s="5">
        <f t="shared" si="23"/>
        <v>2500</v>
      </c>
      <c r="G73" s="5">
        <f t="shared" si="23"/>
        <v>0</v>
      </c>
      <c r="H73" s="5">
        <f t="shared" si="23"/>
        <v>0</v>
      </c>
      <c r="I73" s="5">
        <f>I74-I76</f>
        <v>-19500</v>
      </c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</row>
    <row r="74" spans="1:56" ht="25.5" customHeight="1" x14ac:dyDescent="0.25">
      <c r="A74" s="15" t="s">
        <v>32</v>
      </c>
      <c r="B74" s="16" t="s">
        <v>33</v>
      </c>
      <c r="C74" s="17">
        <f t="shared" ref="C74:I74" si="24">SUM(C75)</f>
        <v>5000</v>
      </c>
      <c r="D74" s="18">
        <f t="shared" si="24"/>
        <v>2000</v>
      </c>
      <c r="E74" s="18">
        <f t="shared" si="24"/>
        <v>0</v>
      </c>
      <c r="F74" s="18">
        <f t="shared" si="24"/>
        <v>2500</v>
      </c>
      <c r="G74" s="18">
        <f t="shared" si="24"/>
        <v>0</v>
      </c>
      <c r="H74" s="18">
        <f t="shared" si="24"/>
        <v>0</v>
      </c>
      <c r="I74" s="18">
        <f t="shared" si="24"/>
        <v>500</v>
      </c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</row>
    <row r="75" spans="1:56" ht="25.5" customHeight="1" x14ac:dyDescent="0.25">
      <c r="A75" s="3" t="s">
        <v>154</v>
      </c>
      <c r="B75" s="19" t="s">
        <v>155</v>
      </c>
      <c r="C75" s="20">
        <f>SUM(D75:I75)</f>
        <v>5000</v>
      </c>
      <c r="D75" s="21">
        <v>2000</v>
      </c>
      <c r="E75" s="21">
        <v>0</v>
      </c>
      <c r="F75" s="21">
        <v>2500</v>
      </c>
      <c r="G75" s="21">
        <v>0</v>
      </c>
      <c r="H75" s="21">
        <v>0</v>
      </c>
      <c r="I75" s="21">
        <v>500</v>
      </c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</row>
    <row r="76" spans="1:56" ht="25.5" customHeight="1" x14ac:dyDescent="0.25">
      <c r="A76" s="15" t="s">
        <v>34</v>
      </c>
      <c r="B76" s="16" t="s">
        <v>35</v>
      </c>
      <c r="C76" s="17">
        <f t="shared" ref="C76:I76" si="25">SUM(C77:C79)</f>
        <v>20000</v>
      </c>
      <c r="D76" s="18">
        <f t="shared" si="25"/>
        <v>0</v>
      </c>
      <c r="E76" s="18">
        <f t="shared" si="25"/>
        <v>0</v>
      </c>
      <c r="F76" s="18">
        <f t="shared" si="25"/>
        <v>0</v>
      </c>
      <c r="G76" s="18">
        <f t="shared" si="25"/>
        <v>0</v>
      </c>
      <c r="H76" s="18">
        <f t="shared" si="25"/>
        <v>0</v>
      </c>
      <c r="I76" s="18">
        <f t="shared" si="25"/>
        <v>20000</v>
      </c>
    </row>
    <row r="77" spans="1:56" ht="25.5" customHeight="1" x14ac:dyDescent="0.25">
      <c r="A77" s="3" t="s">
        <v>156</v>
      </c>
      <c r="B77" s="19" t="s">
        <v>157</v>
      </c>
      <c r="C77" s="20">
        <f>SUM(D77:I77)</f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</row>
    <row r="78" spans="1:56" ht="25.5" customHeight="1" x14ac:dyDescent="0.25">
      <c r="A78" s="3" t="s">
        <v>158</v>
      </c>
      <c r="B78" s="19" t="s">
        <v>159</v>
      </c>
      <c r="C78" s="20">
        <f t="shared" ref="C78:C79" si="26">SUM(D78:I78)</f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</row>
    <row r="79" spans="1:56" ht="25.5" customHeight="1" x14ac:dyDescent="0.25">
      <c r="A79" s="3" t="s">
        <v>160</v>
      </c>
      <c r="B79" s="19" t="s">
        <v>161</v>
      </c>
      <c r="C79" s="20">
        <f t="shared" si="26"/>
        <v>20000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20000</v>
      </c>
    </row>
    <row r="80" spans="1:56" ht="25.5" customHeight="1" x14ac:dyDescent="0.25">
      <c r="A80" s="2" t="s">
        <v>36</v>
      </c>
      <c r="B80" s="2" t="s">
        <v>37</v>
      </c>
      <c r="C80" s="5">
        <f t="shared" ref="C80:I80" si="27">C82-C83</f>
        <v>0</v>
      </c>
      <c r="D80" s="5">
        <f t="shared" si="27"/>
        <v>0</v>
      </c>
      <c r="E80" s="5">
        <f t="shared" si="27"/>
        <v>0</v>
      </c>
      <c r="F80" s="5">
        <f t="shared" si="27"/>
        <v>0</v>
      </c>
      <c r="G80" s="5">
        <f t="shared" si="27"/>
        <v>0</v>
      </c>
      <c r="H80" s="5">
        <f t="shared" si="27"/>
        <v>0</v>
      </c>
      <c r="I80" s="5">
        <f t="shared" si="27"/>
        <v>0</v>
      </c>
    </row>
    <row r="81" spans="1:9" ht="25.5" customHeight="1" x14ac:dyDescent="0.25">
      <c r="A81" s="3" t="s">
        <v>38</v>
      </c>
      <c r="B81" s="19" t="s">
        <v>39</v>
      </c>
      <c r="C81" s="20">
        <f t="shared" ref="C81:I81" si="28">C82-C83</f>
        <v>0</v>
      </c>
      <c r="D81" s="21">
        <f t="shared" si="28"/>
        <v>0</v>
      </c>
      <c r="E81" s="21">
        <f t="shared" si="28"/>
        <v>0</v>
      </c>
      <c r="F81" s="21">
        <f t="shared" si="28"/>
        <v>0</v>
      </c>
      <c r="G81" s="21">
        <f t="shared" si="28"/>
        <v>0</v>
      </c>
      <c r="H81" s="21">
        <f t="shared" si="28"/>
        <v>0</v>
      </c>
      <c r="I81" s="21">
        <f t="shared" si="28"/>
        <v>0</v>
      </c>
    </row>
    <row r="82" spans="1:9" ht="25.5" customHeight="1" x14ac:dyDescent="0.25">
      <c r="A82" s="3" t="s">
        <v>162</v>
      </c>
      <c r="B82" s="19" t="s">
        <v>40</v>
      </c>
      <c r="C82" s="20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</row>
    <row r="83" spans="1:9" ht="25.5" customHeight="1" x14ac:dyDescent="0.25">
      <c r="A83" s="3" t="s">
        <v>163</v>
      </c>
      <c r="B83" s="19" t="s">
        <v>41</v>
      </c>
      <c r="C83" s="20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</row>
    <row r="84" spans="1:9" ht="25.5" customHeight="1" x14ac:dyDescent="0.25">
      <c r="A84" s="2"/>
      <c r="B84" s="2" t="s">
        <v>42</v>
      </c>
      <c r="C84" s="5">
        <f>C71+C73+C80</f>
        <v>500000</v>
      </c>
      <c r="D84" s="5">
        <f>D71+D73+D80</f>
        <v>262000</v>
      </c>
      <c r="E84" s="5">
        <f t="shared" ref="E84:I84" si="29">E71+E73+E80</f>
        <v>10000</v>
      </c>
      <c r="F84" s="5">
        <f t="shared" si="29"/>
        <v>28000</v>
      </c>
      <c r="G84" s="5">
        <f t="shared" si="29"/>
        <v>70000</v>
      </c>
      <c r="H84" s="5">
        <f t="shared" si="29"/>
        <v>30000</v>
      </c>
      <c r="I84" s="5">
        <f t="shared" si="29"/>
        <v>100000</v>
      </c>
    </row>
    <row r="85" spans="1:9" ht="9" customHeight="1" x14ac:dyDescent="0.25">
      <c r="A85" s="28"/>
      <c r="B85" s="28"/>
      <c r="C85" s="29"/>
      <c r="D85" s="29"/>
      <c r="E85" s="29"/>
      <c r="F85" s="29"/>
      <c r="G85" s="29"/>
      <c r="H85" s="29"/>
      <c r="I85" s="29"/>
    </row>
    <row r="86" spans="1:9" ht="25.5" customHeight="1" x14ac:dyDescent="0.25">
      <c r="A86" s="1" t="s">
        <v>43</v>
      </c>
      <c r="B86" s="2" t="s">
        <v>44</v>
      </c>
      <c r="C86" s="5">
        <f>SUM(D86:I86)</f>
        <v>500000</v>
      </c>
      <c r="D86" s="5">
        <v>262000</v>
      </c>
      <c r="E86" s="5">
        <v>10000</v>
      </c>
      <c r="F86" s="5">
        <v>28000</v>
      </c>
      <c r="G86" s="5">
        <v>70000</v>
      </c>
      <c r="H86" s="5">
        <v>30000</v>
      </c>
      <c r="I86" s="5">
        <v>100000</v>
      </c>
    </row>
    <row r="87" spans="1:9" ht="9" customHeight="1" x14ac:dyDescent="0.25">
      <c r="A87" s="31"/>
      <c r="B87" s="28"/>
      <c r="C87" s="29"/>
      <c r="D87" s="29"/>
      <c r="E87" s="29"/>
      <c r="F87" s="29">
        <v>28</v>
      </c>
      <c r="G87" s="29"/>
      <c r="H87" s="29"/>
      <c r="I87" s="29"/>
    </row>
    <row r="88" spans="1:9" ht="25.5" customHeight="1" x14ac:dyDescent="0.25">
      <c r="A88" s="2"/>
      <c r="B88" s="2" t="s">
        <v>45</v>
      </c>
      <c r="C88" s="5">
        <f t="shared" ref="C88:I88" si="30">C84-C86</f>
        <v>0</v>
      </c>
      <c r="D88" s="5">
        <f>D84-D86</f>
        <v>0</v>
      </c>
      <c r="E88" s="5">
        <f t="shared" si="30"/>
        <v>0</v>
      </c>
      <c r="F88" s="5">
        <f>F84-F86</f>
        <v>0</v>
      </c>
      <c r="G88" s="5">
        <f t="shared" si="30"/>
        <v>0</v>
      </c>
      <c r="H88" s="5">
        <f t="shared" si="30"/>
        <v>0</v>
      </c>
      <c r="I88" s="5">
        <f t="shared" si="30"/>
        <v>0</v>
      </c>
    </row>
    <row r="92" spans="1:9" x14ac:dyDescent="0.25">
      <c r="D92" s="4"/>
    </row>
    <row r="93" spans="1:9" x14ac:dyDescent="0.25">
      <c r="E93" s="4"/>
    </row>
  </sheetData>
  <mergeCells count="1">
    <mergeCell ref="A1:I1"/>
  </mergeCells>
  <pageMargins left="0.47244094488188981" right="0.23622047244094491" top="0.27559055118110237" bottom="0.31496062992125984" header="0.15748031496062992" footer="0.19685039370078741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2023_cdc</vt:lpstr>
      <vt:lpstr>2024_cdc</vt:lpstr>
      <vt:lpstr>2025_cdc</vt:lpstr>
      <vt:lpstr>'2023_cdc'!Area_stampa</vt:lpstr>
      <vt:lpstr>'2024_cdc'!Area_stampa</vt:lpstr>
      <vt:lpstr>'2025_cdc'!Area_stampa</vt:lpstr>
      <vt:lpstr>'2023_cdc'!Titoli_stampa</vt:lpstr>
      <vt:lpstr>'2024_cdc'!Titoli_stampa</vt:lpstr>
      <vt:lpstr>'2025_cdc'!Titoli_stampa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thomastagliapietra</dc:creator>
  <cp:lastModifiedBy>Emanuela Vicentini</cp:lastModifiedBy>
  <cp:revision>4</cp:revision>
  <cp:lastPrinted>2022-11-24T08:43:03Z</cp:lastPrinted>
  <dcterms:created xsi:type="dcterms:W3CDTF">2018-11-08T09:51:36Z</dcterms:created>
  <dcterms:modified xsi:type="dcterms:W3CDTF">2023-01-03T09:42:06Z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Olidata S.p.A.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